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345" windowHeight="3855" tabRatio="686"/>
  </bookViews>
  <sheets>
    <sheet name="Главная" sheetId="29" r:id="rId1"/>
    <sheet name="Ф 1.1" sheetId="2" r:id="rId2"/>
    <sheet name="Ф 1.2" sheetId="3" r:id="rId3"/>
    <sheet name="Ф1.3" sheetId="33" r:id="rId4"/>
    <sheet name="Ф 1.5" sheetId="5" r:id="rId5"/>
    <sheet name="Ф1.9" sheetId="37" r:id="rId6"/>
    <sheet name="Ф 2.1" sheetId="6" r:id="rId7"/>
    <sheet name="Ф 2.2" sheetId="7" r:id="rId8"/>
    <sheet name="Ф 2.3" sheetId="8" r:id="rId9"/>
    <sheet name="Ф 2.4" sheetId="9" r:id="rId10"/>
    <sheet name="Ф 3.1" sheetId="10" r:id="rId11"/>
    <sheet name="Ф 3.2" sheetId="11" r:id="rId12"/>
    <sheet name="Ф 3.3" sheetId="12" r:id="rId13"/>
    <sheet name="Ф 4.1 (2)" sheetId="32" r:id="rId14"/>
    <sheet name="Кач1" sheetId="30" r:id="rId15"/>
    <sheet name="Кач2" sheetId="31" r:id="rId16"/>
    <sheet name="Ф 4.2" sheetId="34" r:id="rId17"/>
    <sheet name="Ф 5.1" sheetId="15" r:id="rId18"/>
    <sheet name="Ф 8.1" sheetId="23" r:id="rId19"/>
    <sheet name="Ф8.1.1" sheetId="44" r:id="rId20"/>
    <sheet name="Ф 8.1.1" sheetId="40" r:id="rId21"/>
    <sheet name="ф 8.2" sheetId="35" r:id="rId22"/>
  </sheets>
  <definedNames>
    <definedName name="_ftn1" localSheetId="19">Ф8.1.1!$A$18</definedName>
    <definedName name="_ftnref1" localSheetId="19">Ф8.1.1!$A$1</definedName>
    <definedName name="_Toc472327096" localSheetId="19">Ф8.1.1!$A$1</definedName>
    <definedName name="_xlnm._FilterDatabase" localSheetId="20" hidden="1">'Ф 8.1.1'!$A$11:$Q$199</definedName>
    <definedName name="TABLE" localSheetId="1">'Ф 1.1'!#REF!</definedName>
    <definedName name="TABLE" localSheetId="2">'Ф 1.2'!#REF!</definedName>
    <definedName name="TABLE" localSheetId="4">'Ф 1.5'!#REF!</definedName>
    <definedName name="TABLE" localSheetId="6">'Ф 2.1'!#REF!</definedName>
    <definedName name="TABLE" localSheetId="7">'Ф 2.2'!#REF!</definedName>
    <definedName name="TABLE" localSheetId="8">'Ф 2.3'!#REF!</definedName>
    <definedName name="TABLE" localSheetId="9">'Ф 2.4'!#REF!</definedName>
    <definedName name="TABLE" localSheetId="10">'Ф 3.1'!#REF!</definedName>
    <definedName name="TABLE" localSheetId="11">'Ф 3.2'!#REF!</definedName>
    <definedName name="TABLE" localSheetId="12">'Ф 3.3'!#REF!</definedName>
    <definedName name="TABLE" localSheetId="13">'Ф 4.1 (2)'!#REF!</definedName>
    <definedName name="TABLE" localSheetId="16">'Ф 4.2'!#REF!</definedName>
    <definedName name="TABLE" localSheetId="17">'Ф 5.1'!#REF!</definedName>
    <definedName name="TABLE" localSheetId="18">'Ф 8.1'!#REF!</definedName>
    <definedName name="TABLE" localSheetId="21">'ф 8.2'!#REF!</definedName>
    <definedName name="TABLE" localSheetId="3">Ф1.3!#REF!</definedName>
    <definedName name="TABLE" localSheetId="5">Ф1.9!#REF!</definedName>
    <definedName name="TABLE_2" localSheetId="1">'Ф 1.1'!#REF!</definedName>
    <definedName name="TABLE_2" localSheetId="2">'Ф 1.2'!#REF!</definedName>
    <definedName name="TABLE_2" localSheetId="4">'Ф 1.5'!#REF!</definedName>
    <definedName name="TABLE_2" localSheetId="6">'Ф 2.1'!#REF!</definedName>
    <definedName name="TABLE_2" localSheetId="7">'Ф 2.2'!#REF!</definedName>
    <definedName name="TABLE_2" localSheetId="8">'Ф 2.3'!#REF!</definedName>
    <definedName name="TABLE_2" localSheetId="9">'Ф 2.4'!#REF!</definedName>
    <definedName name="TABLE_2" localSheetId="10">'Ф 3.1'!#REF!</definedName>
    <definedName name="TABLE_2" localSheetId="11">'Ф 3.2'!#REF!</definedName>
    <definedName name="TABLE_2" localSheetId="12">'Ф 3.3'!#REF!</definedName>
    <definedName name="TABLE_2" localSheetId="13">'Ф 4.1 (2)'!#REF!</definedName>
    <definedName name="TABLE_2" localSheetId="16">'Ф 4.2'!#REF!</definedName>
    <definedName name="TABLE_2" localSheetId="17">'Ф 5.1'!#REF!</definedName>
    <definedName name="TABLE_2" localSheetId="18">'Ф 8.1'!#REF!</definedName>
    <definedName name="TABLE_2" localSheetId="21">'ф 8.2'!#REF!</definedName>
    <definedName name="TABLE_2" localSheetId="3">Ф1.3!#REF!</definedName>
    <definedName name="TABLE_2" localSheetId="5">Ф1.9!#REF!</definedName>
    <definedName name="_xlnm.Print_Titles" localSheetId="6">'Ф 2.1'!$12:$12</definedName>
    <definedName name="_xlnm.Print_Titles" localSheetId="7">'Ф 2.2'!$12:$12</definedName>
    <definedName name="_xlnm.Print_Titles" localSheetId="8">'Ф 2.3'!$12:$12</definedName>
    <definedName name="_xlnm.Print_Titles" localSheetId="13">'Ф 4.1 (2)'!$9:$9</definedName>
    <definedName name="_xlnm.Print_Area" localSheetId="1">'Ф 1.1'!$A$1:$CV$29</definedName>
    <definedName name="_xlnm.Print_Area" localSheetId="2">'Ф 1.2'!$A$1:$CV$18</definedName>
    <definedName name="_xlnm.Print_Area" localSheetId="4">'Ф 1.5'!$A$1:$DA$20</definedName>
    <definedName name="_xlnm.Print_Area" localSheetId="6">'Ф 2.1'!$A$1:$CX$39</definedName>
    <definedName name="_xlnm.Print_Area" localSheetId="7">'Ф 2.2'!$A$1:$CX$32</definedName>
    <definedName name="_xlnm.Print_Area" localSheetId="8">'Ф 2.3'!$A$1:$CX$42</definedName>
    <definedName name="_xlnm.Print_Area" localSheetId="9">'Ф 2.4'!$A$1:$CX$61</definedName>
    <definedName name="_xlnm.Print_Area" localSheetId="10">'Ф 3.1'!$A$1:$BU$15</definedName>
    <definedName name="_xlnm.Print_Area" localSheetId="11">'Ф 3.2'!$A$1:$BR$16</definedName>
    <definedName name="_xlnm.Print_Area" localSheetId="12">'Ф 3.3'!$A$1:$BR$19</definedName>
    <definedName name="_xlnm.Print_Area" localSheetId="13">'Ф 4.1 (2)'!$A$1:$CZ$32</definedName>
    <definedName name="_xlnm.Print_Area" localSheetId="16">'Ф 4.2'!$A$1:$CZ$28</definedName>
    <definedName name="_xlnm.Print_Area" localSheetId="17">'Ф 5.1'!$A$1:$CT$16</definedName>
    <definedName name="_xlnm.Print_Area" localSheetId="18">'Ф 8.1'!$A$1:$CX$10</definedName>
    <definedName name="_xlnm.Print_Area" localSheetId="21">'ф 8.2'!$A$1:$CX$13</definedName>
    <definedName name="_xlnm.Print_Area" localSheetId="3">Ф1.3!$A$1:$CZ$19</definedName>
    <definedName name="_xlnm.Print_Area" localSheetId="5">Ф1.9!$A$1:$CZ$26</definedName>
  </definedNames>
  <calcPr calcId="144525"/>
</workbook>
</file>

<file path=xl/calcChain.xml><?xml version="1.0" encoding="utf-8"?>
<calcChain xmlns="http://schemas.openxmlformats.org/spreadsheetml/2006/main">
  <c r="BC30" i="8" l="1"/>
  <c r="BC18" i="8" l="1"/>
  <c r="BC25" i="7"/>
  <c r="BC16" i="8" l="1"/>
  <c r="BC17" i="8"/>
  <c r="BC20" i="8"/>
  <c r="D17" i="31"/>
  <c r="L7" i="30"/>
  <c r="P95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I46" i="40"/>
  <c r="I47" i="40"/>
  <c r="I48" i="40"/>
  <c r="I49" i="40"/>
  <c r="P49" i="40" s="1"/>
  <c r="I50" i="40"/>
  <c r="P50" i="40" s="1"/>
  <c r="I51" i="40"/>
  <c r="P51" i="40" s="1"/>
  <c r="I52" i="40"/>
  <c r="P52" i="40" s="1"/>
  <c r="I53" i="40"/>
  <c r="P53" i="40" s="1"/>
  <c r="I54" i="40"/>
  <c r="I55" i="40"/>
  <c r="I56" i="40"/>
  <c r="I57" i="40"/>
  <c r="I58" i="40"/>
  <c r="I59" i="40"/>
  <c r="I60" i="40"/>
  <c r="I61" i="40"/>
  <c r="I62" i="40"/>
  <c r="I63" i="40"/>
  <c r="I64" i="40"/>
  <c r="I65" i="40"/>
  <c r="I66" i="40"/>
  <c r="I67" i="40"/>
  <c r="I68" i="40"/>
  <c r="I69" i="40"/>
  <c r="I70" i="40"/>
  <c r="I71" i="40"/>
  <c r="I72" i="40"/>
  <c r="I73" i="40"/>
  <c r="I74" i="40"/>
  <c r="I75" i="40"/>
  <c r="I76" i="40"/>
  <c r="I77" i="40"/>
  <c r="I78" i="40"/>
  <c r="I79" i="40"/>
  <c r="I80" i="40"/>
  <c r="I81" i="40"/>
  <c r="I82" i="40"/>
  <c r="I83" i="40"/>
  <c r="I84" i="40"/>
  <c r="I85" i="40"/>
  <c r="I86" i="40"/>
  <c r="I87" i="40"/>
  <c r="I88" i="40"/>
  <c r="I89" i="40"/>
  <c r="I90" i="40"/>
  <c r="I91" i="40"/>
  <c r="I92" i="40"/>
  <c r="I93" i="40"/>
  <c r="I94" i="40"/>
  <c r="I95" i="40"/>
  <c r="I96" i="40"/>
  <c r="I97" i="40"/>
  <c r="I98" i="40"/>
  <c r="I99" i="40"/>
  <c r="I100" i="40"/>
  <c r="I101" i="40"/>
  <c r="I102" i="40"/>
  <c r="I103" i="40"/>
  <c r="I104" i="40"/>
  <c r="I105" i="40"/>
  <c r="I106" i="40"/>
  <c r="I107" i="40"/>
  <c r="I108" i="40"/>
  <c r="I109" i="40"/>
  <c r="I110" i="40"/>
  <c r="I111" i="40"/>
  <c r="I112" i="40"/>
  <c r="I113" i="40"/>
  <c r="I114" i="40"/>
  <c r="I115" i="40"/>
  <c r="I116" i="40"/>
  <c r="I117" i="40"/>
  <c r="I118" i="40"/>
  <c r="I119" i="40"/>
  <c r="I120" i="40"/>
  <c r="I121" i="40"/>
  <c r="I122" i="40"/>
  <c r="I123" i="40"/>
  <c r="I124" i="40"/>
  <c r="I125" i="40"/>
  <c r="I126" i="40"/>
  <c r="I127" i="40"/>
  <c r="I128" i="40"/>
  <c r="I129" i="40"/>
  <c r="I130" i="40"/>
  <c r="I131" i="40"/>
  <c r="I132" i="40"/>
  <c r="I133" i="40"/>
  <c r="I134" i="40"/>
  <c r="I135" i="40"/>
  <c r="I136" i="40"/>
  <c r="I137" i="40"/>
  <c r="I138" i="40"/>
  <c r="I139" i="40"/>
  <c r="I140" i="40"/>
  <c r="I141" i="40"/>
  <c r="I142" i="40"/>
  <c r="I143" i="40"/>
  <c r="I144" i="40"/>
  <c r="I145" i="40"/>
  <c r="I146" i="40"/>
  <c r="I147" i="40"/>
  <c r="I148" i="40"/>
  <c r="I149" i="40"/>
  <c r="I150" i="40"/>
  <c r="I151" i="40"/>
  <c r="I152" i="40"/>
  <c r="I153" i="40"/>
  <c r="I154" i="40"/>
  <c r="I155" i="40"/>
  <c r="I156" i="40"/>
  <c r="I157" i="40"/>
  <c r="I158" i="40"/>
  <c r="I159" i="40"/>
  <c r="I160" i="40"/>
  <c r="I161" i="40"/>
  <c r="I162" i="40"/>
  <c r="I163" i="40"/>
  <c r="I164" i="40"/>
  <c r="I165" i="40"/>
  <c r="I166" i="40"/>
  <c r="I167" i="40"/>
  <c r="I168" i="40"/>
  <c r="I169" i="40"/>
  <c r="I170" i="40"/>
  <c r="I171" i="40"/>
  <c r="I172" i="40"/>
  <c r="I173" i="40"/>
  <c r="I174" i="40"/>
  <c r="I175" i="40"/>
  <c r="I176" i="40"/>
  <c r="I177" i="40"/>
  <c r="I178" i="40"/>
  <c r="I179" i="40"/>
  <c r="I180" i="40"/>
  <c r="I181" i="40"/>
  <c r="I182" i="40"/>
  <c r="I183" i="40"/>
  <c r="I184" i="40"/>
  <c r="I185" i="40"/>
  <c r="I186" i="40"/>
  <c r="I187" i="40"/>
  <c r="I188" i="40"/>
  <c r="I189" i="40"/>
  <c r="I190" i="40"/>
  <c r="I191" i="40"/>
  <c r="I192" i="40"/>
  <c r="I193" i="40"/>
  <c r="I194" i="40"/>
  <c r="I195" i="40"/>
  <c r="I196" i="40"/>
  <c r="I197" i="40"/>
  <c r="AC114" i="44"/>
  <c r="AC12" i="44"/>
  <c r="AC13" i="44"/>
  <c r="AC14" i="44"/>
  <c r="AC15" i="44"/>
  <c r="AC16" i="44"/>
  <c r="AC17" i="44"/>
  <c r="AC18" i="44"/>
  <c r="AC19" i="44"/>
  <c r="AC20" i="44"/>
  <c r="AC21" i="44"/>
  <c r="AC22" i="44"/>
  <c r="AC23" i="44"/>
  <c r="AC24" i="44"/>
  <c r="AC25" i="44"/>
  <c r="AC26" i="44"/>
  <c r="AC27" i="44"/>
  <c r="AC28" i="44"/>
  <c r="AC29" i="44"/>
  <c r="AC30" i="44"/>
  <c r="AC31" i="44"/>
  <c r="AC32" i="44"/>
  <c r="AC33" i="44"/>
  <c r="AC34" i="44"/>
  <c r="AC35" i="44"/>
  <c r="AC36" i="44"/>
  <c r="AC37" i="44"/>
  <c r="AC38" i="44"/>
  <c r="AC39" i="44"/>
  <c r="AC40" i="44"/>
  <c r="AC41" i="44"/>
  <c r="AC42" i="44"/>
  <c r="AC43" i="44"/>
  <c r="AC44" i="44"/>
  <c r="AC45" i="44"/>
  <c r="AC46" i="44"/>
  <c r="AC47" i="44"/>
  <c r="AC48" i="44"/>
  <c r="AC49" i="44"/>
  <c r="AC50" i="44"/>
  <c r="AC51" i="44"/>
  <c r="AC52" i="44"/>
  <c r="AC53" i="44"/>
  <c r="AC54" i="44"/>
  <c r="AC55" i="44"/>
  <c r="AC56" i="44"/>
  <c r="AC57" i="44"/>
  <c r="AC58" i="44"/>
  <c r="AC59" i="44"/>
  <c r="AC60" i="44"/>
  <c r="AC61" i="44"/>
  <c r="AC62" i="44"/>
  <c r="AC63" i="44"/>
  <c r="AC64" i="44"/>
  <c r="AC65" i="44"/>
  <c r="AC66" i="44"/>
  <c r="AC67" i="44"/>
  <c r="AC68" i="44"/>
  <c r="AC69" i="44"/>
  <c r="AC70" i="44"/>
  <c r="AC71" i="44"/>
  <c r="AC72" i="44"/>
  <c r="AC73" i="44"/>
  <c r="AC74" i="44"/>
  <c r="AC75" i="44"/>
  <c r="AC76" i="44"/>
  <c r="AC77" i="44"/>
  <c r="AC78" i="44"/>
  <c r="AC79" i="44"/>
  <c r="AC80" i="44"/>
  <c r="AC81" i="44"/>
  <c r="AC82" i="44"/>
  <c r="AC83" i="44"/>
  <c r="AC84" i="44"/>
  <c r="AC85" i="44"/>
  <c r="AC86" i="44"/>
  <c r="AC87" i="44"/>
  <c r="AC88" i="44"/>
  <c r="AC89" i="44"/>
  <c r="AC90" i="44"/>
  <c r="AC91" i="44"/>
  <c r="AC92" i="44"/>
  <c r="AC93" i="44"/>
  <c r="AC94" i="44"/>
  <c r="AC95" i="44"/>
  <c r="AC96" i="44"/>
  <c r="AC97" i="44"/>
  <c r="AC98" i="44"/>
  <c r="AC99" i="44"/>
  <c r="AC100" i="44"/>
  <c r="AC101" i="44"/>
  <c r="AC102" i="44"/>
  <c r="AC103" i="44"/>
  <c r="AC104" i="44"/>
  <c r="AC105" i="44"/>
  <c r="AC106" i="44"/>
  <c r="AC107" i="44"/>
  <c r="AC108" i="44"/>
  <c r="AC109" i="44"/>
  <c r="AC110" i="44"/>
  <c r="AC111" i="44"/>
  <c r="AC112" i="44"/>
  <c r="AC113" i="44"/>
  <c r="AC11" i="44"/>
  <c r="AA21" i="44"/>
  <c r="AA22" i="44"/>
  <c r="AA25" i="44"/>
  <c r="AA31" i="44"/>
  <c r="AA39" i="44"/>
  <c r="AA40" i="44"/>
  <c r="AA52" i="44"/>
  <c r="AA55" i="44"/>
  <c r="AA56" i="44"/>
  <c r="AA57" i="44"/>
  <c r="AA59" i="44"/>
  <c r="AA64" i="44"/>
  <c r="AA65" i="44"/>
  <c r="AA67" i="44"/>
  <c r="AA68" i="44"/>
  <c r="AA74" i="44"/>
  <c r="N114" i="44"/>
  <c r="H114" i="44"/>
  <c r="H115" i="44" s="1"/>
  <c r="G114" i="44"/>
  <c r="Z113" i="44"/>
  <c r="Y113" i="44"/>
  <c r="Z112" i="44"/>
  <c r="Y112" i="44"/>
  <c r="Z111" i="44"/>
  <c r="Y111" i="44"/>
  <c r="Z110" i="44"/>
  <c r="Y110" i="44"/>
  <c r="Z109" i="44"/>
  <c r="Y109" i="44"/>
  <c r="Z108" i="44"/>
  <c r="Y108" i="44"/>
  <c r="Z107" i="44"/>
  <c r="Y107" i="44"/>
  <c r="Z106" i="44"/>
  <c r="Y106" i="44"/>
  <c r="W106" i="44"/>
  <c r="T106" i="44"/>
  <c r="Z105" i="44"/>
  <c r="Y105" i="44"/>
  <c r="AA104" i="44"/>
  <c r="Y104" i="44"/>
  <c r="X104" i="44"/>
  <c r="V104" i="44"/>
  <c r="AA103" i="44"/>
  <c r="Y103" i="44"/>
  <c r="X103" i="44"/>
  <c r="W103" i="44"/>
  <c r="V103" i="44"/>
  <c r="T103" i="44"/>
  <c r="Z102" i="44"/>
  <c r="Y102" i="44"/>
  <c r="Z101" i="44"/>
  <c r="Y101" i="44"/>
  <c r="Z100" i="44"/>
  <c r="Y100" i="44"/>
  <c r="Z99" i="44"/>
  <c r="Y99" i="44"/>
  <c r="Z98" i="44"/>
  <c r="Y98" i="44"/>
  <c r="Z97" i="44"/>
  <c r="Y97" i="44"/>
  <c r="Z96" i="44"/>
  <c r="Y96" i="44"/>
  <c r="W96" i="44"/>
  <c r="T96" i="44"/>
  <c r="AA95" i="44"/>
  <c r="Y95" i="44"/>
  <c r="X95" i="44"/>
  <c r="V95" i="44"/>
  <c r="AA94" i="44"/>
  <c r="Y94" i="44"/>
  <c r="X94" i="44"/>
  <c r="V94" i="44"/>
  <c r="AA93" i="44"/>
  <c r="Y93" i="44"/>
  <c r="X93" i="44"/>
  <c r="V93" i="44"/>
  <c r="AA92" i="44"/>
  <c r="Y92" i="44"/>
  <c r="X92" i="44"/>
  <c r="V92" i="44"/>
  <c r="AA91" i="44"/>
  <c r="Y91" i="44"/>
  <c r="X91" i="44"/>
  <c r="V91" i="44"/>
  <c r="Z90" i="44"/>
  <c r="Y90" i="44"/>
  <c r="W90" i="44"/>
  <c r="T90" i="44"/>
  <c r="Z89" i="44"/>
  <c r="Y89" i="44"/>
  <c r="Z88" i="44"/>
  <c r="Y88" i="44"/>
  <c r="Z87" i="44"/>
  <c r="Y87" i="44"/>
  <c r="Z86" i="44"/>
  <c r="Y86" i="44"/>
  <c r="Z85" i="44"/>
  <c r="Y85" i="44"/>
  <c r="Z84" i="44"/>
  <c r="Y84" i="44"/>
  <c r="Z83" i="44"/>
  <c r="Y83" i="44"/>
  <c r="Z82" i="44"/>
  <c r="Y82" i="44"/>
  <c r="Z81" i="44"/>
  <c r="Y81" i="44"/>
  <c r="Z80" i="44"/>
  <c r="Y80" i="44"/>
  <c r="Z79" i="44"/>
  <c r="Y79" i="44"/>
  <c r="Z78" i="44"/>
  <c r="Y78" i="44"/>
  <c r="Z77" i="44"/>
  <c r="Y77" i="44"/>
  <c r="Z76" i="44"/>
  <c r="Y76" i="44"/>
  <c r="Z75" i="44"/>
  <c r="Y75" i="44"/>
  <c r="Y74" i="44"/>
  <c r="X74" i="44"/>
  <c r="V74" i="44"/>
  <c r="Z73" i="44"/>
  <c r="Y73" i="44"/>
  <c r="W73" i="44"/>
  <c r="T73" i="44"/>
  <c r="Z72" i="44"/>
  <c r="Y72" i="44"/>
  <c r="Z71" i="44"/>
  <c r="Y71" i="44"/>
  <c r="Z70" i="44"/>
  <c r="Y70" i="44"/>
  <c r="Z69" i="44"/>
  <c r="Y69" i="44"/>
  <c r="Y68" i="44"/>
  <c r="X68" i="44"/>
  <c r="V68" i="44"/>
  <c r="Y67" i="44"/>
  <c r="X67" i="44"/>
  <c r="V67" i="44"/>
  <c r="Z66" i="44"/>
  <c r="Y66" i="44"/>
  <c r="Y65" i="44"/>
  <c r="X65" i="44"/>
  <c r="W65" i="44"/>
  <c r="V65" i="44"/>
  <c r="T65" i="44"/>
  <c r="Y64" i="44"/>
  <c r="X64" i="44"/>
  <c r="V64" i="44"/>
  <c r="Z63" i="44"/>
  <c r="Y63" i="44"/>
  <c r="Z62" i="44"/>
  <c r="Y62" i="44"/>
  <c r="Z61" i="44"/>
  <c r="Y61" i="44"/>
  <c r="Z60" i="44"/>
  <c r="Y60" i="44"/>
  <c r="Y59" i="44"/>
  <c r="X59" i="44"/>
  <c r="V59" i="44"/>
  <c r="Z58" i="44"/>
  <c r="Y58" i="44"/>
  <c r="Y57" i="44"/>
  <c r="X57" i="44"/>
  <c r="V57" i="44"/>
  <c r="Y56" i="44"/>
  <c r="X56" i="44"/>
  <c r="V56" i="44"/>
  <c r="Y55" i="44"/>
  <c r="X55" i="44"/>
  <c r="V55" i="44"/>
  <c r="Z54" i="44"/>
  <c r="Y54" i="44"/>
  <c r="Z53" i="44"/>
  <c r="Y53" i="44"/>
  <c r="Y52" i="44"/>
  <c r="X52" i="44"/>
  <c r="V52" i="44"/>
  <c r="Z51" i="44"/>
  <c r="Y51" i="44"/>
  <c r="Z50" i="44"/>
  <c r="Y50" i="44"/>
  <c r="Z49" i="44"/>
  <c r="Y49" i="44"/>
  <c r="Z48" i="44"/>
  <c r="Y48" i="44"/>
  <c r="Z47" i="44"/>
  <c r="Y47" i="44"/>
  <c r="Z46" i="44"/>
  <c r="Y46" i="44"/>
  <c r="Z45" i="44"/>
  <c r="Y45" i="44"/>
  <c r="Z44" i="44"/>
  <c r="Y44" i="44"/>
  <c r="W44" i="44"/>
  <c r="T44" i="44"/>
  <c r="Z43" i="44"/>
  <c r="Y43" i="44"/>
  <c r="Z42" i="44"/>
  <c r="Y42" i="44"/>
  <c r="Z41" i="44"/>
  <c r="Y41" i="44"/>
  <c r="Y40" i="44"/>
  <c r="X40" i="44"/>
  <c r="V40" i="44"/>
  <c r="Y39" i="44"/>
  <c r="X39" i="44"/>
  <c r="V39" i="44"/>
  <c r="Z38" i="44"/>
  <c r="Y38" i="44"/>
  <c r="Z37" i="44"/>
  <c r="Y37" i="44"/>
  <c r="Z36" i="44"/>
  <c r="Y36" i="44"/>
  <c r="Z35" i="44"/>
  <c r="Y35" i="44"/>
  <c r="Z34" i="44"/>
  <c r="Y34" i="44"/>
  <c r="Z33" i="44"/>
  <c r="Y33" i="44"/>
  <c r="Z32" i="44"/>
  <c r="Y32" i="44"/>
  <c r="Y31" i="44"/>
  <c r="X31" i="44"/>
  <c r="V31" i="44"/>
  <c r="Z30" i="44"/>
  <c r="Y30" i="44"/>
  <c r="Z29" i="44"/>
  <c r="Y29" i="44"/>
  <c r="Z28" i="44"/>
  <c r="Y28" i="44"/>
  <c r="W28" i="44"/>
  <c r="T28" i="44"/>
  <c r="Z27" i="44"/>
  <c r="Y27" i="44"/>
  <c r="Z26" i="44"/>
  <c r="Y26" i="44"/>
  <c r="Y25" i="44"/>
  <c r="X25" i="44"/>
  <c r="V25" i="44"/>
  <c r="Z24" i="44"/>
  <c r="Y24" i="44"/>
  <c r="Z23" i="44"/>
  <c r="Y23" i="44"/>
  <c r="Y22" i="44"/>
  <c r="X22" i="44"/>
  <c r="V22" i="44"/>
  <c r="Y21" i="44"/>
  <c r="X21" i="44"/>
  <c r="W21" i="44"/>
  <c r="V21" i="44"/>
  <c r="V114" i="44" s="1"/>
  <c r="T21" i="44"/>
  <c r="Z20" i="44"/>
  <c r="Y20" i="44"/>
  <c r="Z19" i="44"/>
  <c r="Y19" i="44"/>
  <c r="Z18" i="44"/>
  <c r="Y18" i="44"/>
  <c r="W18" i="44"/>
  <c r="T18" i="44"/>
  <c r="Z17" i="44"/>
  <c r="Y17" i="44"/>
  <c r="Z16" i="44"/>
  <c r="Y16" i="44"/>
  <c r="Z15" i="44"/>
  <c r="Y15" i="44"/>
  <c r="W15" i="44"/>
  <c r="T15" i="44"/>
  <c r="Z14" i="44"/>
  <c r="Y14" i="44"/>
  <c r="Z13" i="44"/>
  <c r="Y13" i="44"/>
  <c r="Z12" i="44"/>
  <c r="Y12" i="44"/>
  <c r="Z11" i="44"/>
  <c r="Z114" i="44" s="1"/>
  <c r="Y11" i="44"/>
  <c r="Y114" i="44" s="1"/>
  <c r="Y115" i="44" s="1"/>
  <c r="W11" i="44"/>
  <c r="W114" i="44" s="1"/>
  <c r="T11" i="44"/>
  <c r="T114" i="44" s="1"/>
  <c r="AA114" i="44" l="1"/>
  <c r="AA115" i="44" s="1"/>
  <c r="Z115" i="44"/>
  <c r="B7" i="30"/>
  <c r="AB115" i="44" l="1"/>
  <c r="AB114" i="44"/>
  <c r="BX11" i="32"/>
  <c r="O199" i="40" l="1"/>
  <c r="K199" i="40"/>
  <c r="P197" i="40"/>
  <c r="P196" i="40"/>
  <c r="P195" i="40"/>
  <c r="P194" i="40"/>
  <c r="P193" i="40"/>
  <c r="P192" i="40"/>
  <c r="P191" i="40"/>
  <c r="P190" i="40"/>
  <c r="P189" i="40"/>
  <c r="P188" i="40"/>
  <c r="P187" i="40"/>
  <c r="P186" i="40"/>
  <c r="P185" i="40"/>
  <c r="P184" i="40"/>
  <c r="P183" i="40"/>
  <c r="P182" i="40"/>
  <c r="P181" i="40"/>
  <c r="P180" i="40"/>
  <c r="P179" i="40"/>
  <c r="P178" i="40"/>
  <c r="P177" i="40"/>
  <c r="P176" i="40"/>
  <c r="P175" i="40"/>
  <c r="P174" i="40"/>
  <c r="P173" i="40"/>
  <c r="P172" i="40"/>
  <c r="P171" i="40"/>
  <c r="P170" i="40"/>
  <c r="P169" i="40"/>
  <c r="P168" i="40"/>
  <c r="P167" i="40"/>
  <c r="P166" i="40"/>
  <c r="P165" i="40"/>
  <c r="P164" i="40"/>
  <c r="P163" i="40"/>
  <c r="P162" i="40"/>
  <c r="P161" i="40"/>
  <c r="P160" i="40"/>
  <c r="P159" i="40"/>
  <c r="P158" i="40"/>
  <c r="P157" i="40"/>
  <c r="P156" i="40"/>
  <c r="P155" i="40"/>
  <c r="P154" i="40"/>
  <c r="P153" i="40"/>
  <c r="P152" i="40"/>
  <c r="P151" i="40"/>
  <c r="P150" i="40"/>
  <c r="P149" i="40"/>
  <c r="P148" i="40"/>
  <c r="P147" i="40"/>
  <c r="P146" i="40"/>
  <c r="P145" i="40"/>
  <c r="P144" i="40"/>
  <c r="P143" i="40"/>
  <c r="P142" i="40"/>
  <c r="P141" i="40"/>
  <c r="P140" i="40"/>
  <c r="P139" i="40"/>
  <c r="P138" i="40"/>
  <c r="P137" i="40"/>
  <c r="P136" i="40"/>
  <c r="P135" i="40"/>
  <c r="P134" i="40"/>
  <c r="P133" i="40"/>
  <c r="P132" i="40"/>
  <c r="P131" i="40"/>
  <c r="P130" i="40"/>
  <c r="P129" i="40"/>
  <c r="P128" i="40"/>
  <c r="P127" i="40"/>
  <c r="P126" i="40"/>
  <c r="P125" i="40"/>
  <c r="P124" i="40"/>
  <c r="P123" i="40"/>
  <c r="P122" i="40"/>
  <c r="P121" i="40"/>
  <c r="P120" i="40"/>
  <c r="P119" i="40"/>
  <c r="P118" i="40"/>
  <c r="P117" i="40"/>
  <c r="P116" i="40"/>
  <c r="P115" i="40"/>
  <c r="P114" i="40"/>
  <c r="P113" i="40"/>
  <c r="P112" i="40"/>
  <c r="P111" i="40"/>
  <c r="P110" i="40"/>
  <c r="P109" i="40"/>
  <c r="P108" i="40"/>
  <c r="P107" i="40"/>
  <c r="P106" i="40"/>
  <c r="P105" i="40"/>
  <c r="P104" i="40"/>
  <c r="P103" i="40"/>
  <c r="P102" i="40"/>
  <c r="P101" i="40"/>
  <c r="P100" i="40"/>
  <c r="P99" i="40"/>
  <c r="P98" i="40"/>
  <c r="P97" i="40"/>
  <c r="P96" i="40"/>
  <c r="P94" i="40"/>
  <c r="P93" i="40"/>
  <c r="P92" i="40"/>
  <c r="P91" i="40"/>
  <c r="P90" i="40"/>
  <c r="P89" i="40"/>
  <c r="P88" i="40"/>
  <c r="P87" i="40"/>
  <c r="P86" i="40"/>
  <c r="P85" i="40"/>
  <c r="P84" i="40"/>
  <c r="P83" i="40"/>
  <c r="P82" i="40"/>
  <c r="P81" i="40"/>
  <c r="P80" i="40"/>
  <c r="P79" i="40"/>
  <c r="P78" i="40"/>
  <c r="P77" i="40"/>
  <c r="P76" i="40"/>
  <c r="P75" i="40"/>
  <c r="P74" i="40"/>
  <c r="P73" i="40"/>
  <c r="P72" i="40"/>
  <c r="P71" i="40"/>
  <c r="P70" i="40"/>
  <c r="P69" i="40"/>
  <c r="P68" i="40"/>
  <c r="P67" i="40"/>
  <c r="P66" i="40"/>
  <c r="P65" i="40"/>
  <c r="P64" i="40"/>
  <c r="P63" i="40"/>
  <c r="P62" i="40"/>
  <c r="P61" i="40"/>
  <c r="P60" i="40"/>
  <c r="P59" i="40"/>
  <c r="P58" i="40"/>
  <c r="P57" i="40"/>
  <c r="P56" i="40"/>
  <c r="P55" i="40"/>
  <c r="P54" i="40"/>
  <c r="P48" i="40"/>
  <c r="P47" i="40"/>
  <c r="P46" i="40"/>
  <c r="P45" i="40"/>
  <c r="P44" i="40"/>
  <c r="P43" i="40"/>
  <c r="P42" i="40"/>
  <c r="P41" i="40"/>
  <c r="P40" i="40"/>
  <c r="P39" i="40"/>
  <c r="P38" i="40"/>
  <c r="P37" i="40"/>
  <c r="P36" i="40"/>
  <c r="P35" i="40"/>
  <c r="P34" i="40"/>
  <c r="P33" i="40"/>
  <c r="P32" i="40"/>
  <c r="P31" i="40"/>
  <c r="P30" i="40"/>
  <c r="P29" i="40"/>
  <c r="P28" i="40"/>
  <c r="P27" i="40"/>
  <c r="P26" i="40"/>
  <c r="P25" i="40"/>
  <c r="P24" i="40"/>
  <c r="P23" i="40"/>
  <c r="P22" i="40"/>
  <c r="P21" i="40"/>
  <c r="P20" i="40"/>
  <c r="P19" i="40"/>
  <c r="P18" i="40"/>
  <c r="P17" i="40"/>
  <c r="P16" i="40"/>
  <c r="P15" i="40"/>
  <c r="P14" i="40"/>
  <c r="P13" i="40"/>
  <c r="AL11" i="35" l="1"/>
  <c r="A11" i="35"/>
  <c r="AL26" i="34"/>
  <c r="A26" i="34"/>
  <c r="AL30" i="32"/>
  <c r="A30" i="32"/>
  <c r="AL17" i="33"/>
  <c r="A17" i="33"/>
  <c r="BC33" i="8" l="1"/>
  <c r="BC21" i="8" l="1"/>
  <c r="D12" i="31" l="1"/>
  <c r="D7" i="31"/>
  <c r="BX13" i="32" l="1"/>
  <c r="BX12" i="32"/>
  <c r="I17" i="31" l="1"/>
  <c r="I12" i="31"/>
  <c r="I7" i="31"/>
  <c r="Q18" i="30"/>
  <c r="L18" i="30" s="1"/>
  <c r="G18" i="30"/>
  <c r="B18" i="30" s="1"/>
  <c r="Q13" i="30" l="1"/>
  <c r="L13" i="30" s="1"/>
  <c r="G13" i="30"/>
  <c r="B13" i="30" s="1"/>
  <c r="G7" i="30"/>
  <c r="Q7" i="30"/>
  <c r="BR21" i="12" l="1"/>
  <c r="BR19" i="12" s="1"/>
  <c r="BR18" i="11"/>
  <c r="BR16" i="11" s="1"/>
  <c r="BU17" i="10"/>
  <c r="BU15" i="10" s="1"/>
  <c r="BT11" i="3"/>
  <c r="BC20" i="7"/>
  <c r="BC19" i="7"/>
  <c r="BX14" i="32" l="1"/>
  <c r="J13" i="30" s="1"/>
  <c r="CH22" i="6"/>
  <c r="B12" i="31" l="1"/>
  <c r="CH22" i="8"/>
  <c r="CH31" i="8"/>
  <c r="CH14" i="8"/>
  <c r="BC29" i="8"/>
  <c r="BC25" i="8"/>
  <c r="BC24" i="8"/>
  <c r="AR29" i="8"/>
  <c r="AG29" i="8"/>
  <c r="BC27" i="7"/>
  <c r="BC26" i="7" s="1"/>
  <c r="CH22" i="7"/>
  <c r="CH20" i="7"/>
  <c r="CH13" i="7"/>
  <c r="AR26" i="7"/>
  <c r="AG26" i="7"/>
  <c r="BC24" i="7"/>
  <c r="AR20" i="7"/>
  <c r="AG20" i="7"/>
  <c r="BC18" i="7"/>
  <c r="BC17" i="7"/>
  <c r="CH28" i="7" l="1"/>
  <c r="CY28" i="7" s="1"/>
  <c r="BC16" i="7"/>
  <c r="CH35" i="8"/>
  <c r="CY35" i="8" s="1"/>
  <c r="BC15" i="7"/>
  <c r="BC26" i="6"/>
  <c r="BC34" i="6"/>
  <c r="BC15" i="6"/>
  <c r="CH31" i="6"/>
  <c r="AR29" i="6"/>
  <c r="AG29" i="6"/>
  <c r="BC29" i="6"/>
  <c r="BC28" i="6"/>
  <c r="CH13" i="6"/>
  <c r="BC27" i="6"/>
  <c r="BC24" i="6"/>
  <c r="BC21" i="6"/>
  <c r="BC20" i="6"/>
  <c r="BX15" i="32" l="1"/>
  <c r="CH35" i="6"/>
  <c r="CY35" i="6" s="1"/>
  <c r="BC16" i="6"/>
  <c r="A8" i="23"/>
  <c r="AT6" i="23"/>
  <c r="BD6" i="11"/>
  <c r="AO6" i="10"/>
  <c r="BI7" i="15"/>
  <c r="A9" i="15"/>
  <c r="A9" i="12"/>
  <c r="A8" i="11"/>
  <c r="A8" i="10"/>
  <c r="AL55" i="9"/>
  <c r="A55" i="9"/>
  <c r="I10" i="9"/>
  <c r="AL37" i="8"/>
  <c r="A37" i="8"/>
  <c r="I7" i="8"/>
  <c r="AL30" i="7"/>
  <c r="A30" i="7"/>
  <c r="I7" i="7"/>
  <c r="AL37" i="6"/>
  <c r="A37" i="6"/>
  <c r="I7" i="6"/>
  <c r="AN15" i="5"/>
  <c r="A15" i="5"/>
  <c r="A6" i="5"/>
  <c r="AK16" i="3"/>
  <c r="A16" i="3"/>
  <c r="AK25" i="2"/>
  <c r="A25" i="2"/>
  <c r="A7" i="3"/>
  <c r="BG31" i="2"/>
  <c r="AC31" i="2"/>
  <c r="BF13" i="3" s="1"/>
  <c r="BF14" i="3" s="1"/>
  <c r="BF20" i="3" s="1"/>
  <c r="BX10" i="32" s="1"/>
  <c r="AN10" i="3"/>
  <c r="AS7" i="2"/>
  <c r="J7" i="30" l="1"/>
  <c r="B7" i="31"/>
  <c r="J18" i="30"/>
  <c r="B17" i="31"/>
  <c r="L199" i="40" l="1"/>
  <c r="I12" i="40"/>
  <c r="P12" i="40" s="1"/>
  <c r="P199" i="40" s="1"/>
  <c r="I199" i="40" l="1"/>
</calcChain>
</file>

<file path=xl/sharedStrings.xml><?xml version="1.0" encoding="utf-8"?>
<sst xmlns="http://schemas.openxmlformats.org/spreadsheetml/2006/main" count="2338" uniqueCount="1009">
  <si>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</si>
  <si>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</si>
  <si>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</si>
  <si>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</si>
  <si>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</si>
  <si>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</si>
  <si>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</si>
  <si>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</si>
  <si>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</si>
  <si>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</si>
  <si>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(Образец)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</si>
  <si>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</si>
  <si>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</si>
  <si>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</si>
  <si>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</si>
  <si>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</si>
  <si>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</si>
  <si>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</si>
  <si>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</si>
  <si>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</si>
  <si>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</si>
  <si>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</si>
  <si>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</si>
  <si>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</si>
  <si>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</si>
  <si>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Сумма по гр. 2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</si>
  <si>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</si>
  <si>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формы 1.1</t>
  </si>
  <si>
    <t>точек присоединения</t>
  </si>
  <si>
    <t>Максимальное значение по гр. 3</t>
  </si>
  <si>
    <t xml:space="preserve"> г. число</t>
  </si>
  <si>
    <t>Максимальное за расчетный период</t>
  </si>
  <si>
    <t>Наименование электросетевой организации</t>
  </si>
  <si>
    <t>Форма 1.2 - Расчет показателя средней продолжительности прекращений 
передачи электрической энергии</t>
  </si>
  <si>
    <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</si>
  <si>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</si>
  <si>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</si>
  <si>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</si>
  <si>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Значение показателя, 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</si>
  <si>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</si>
  <si>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</si>
  <si>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Показатель</t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</si>
  <si>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</si>
  <si>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</si>
  <si>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</si>
  <si>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</si>
  <si>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</si>
  <si>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</si>
  <si>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</si>
  <si>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</si>
  <si>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</si>
  <si>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</si>
  <si>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</si>
  <si>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</si>
  <si>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</si>
  <si>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</si>
  <si>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</si>
  <si>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</si>
  <si>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</si>
  <si>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</si>
  <si>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</si>
  <si>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</si>
  <si>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</si>
  <si>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</si>
  <si>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</si>
  <si>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</si>
  <si>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</si>
  <si>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</si>
  <si>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</si>
  <si>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</si>
  <si>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</si>
  <si>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</si>
  <si>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Параметр 
(критерий), 
характеризующий 
индикатор</t>
  </si>
  <si>
    <t>Наименование территориальной сетевой организации</t>
  </si>
  <si>
    <t>Форма 2.1 - Расчет значения индикатора информативности</t>
  </si>
  <si>
    <t>5. Итого по индикатору исполнительности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</si>
  <si>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</si>
  <si>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</si>
  <si>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r>
      <t>_</t>
    </r>
    <r>
      <rPr>
        <sz val="11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</si>
  <si>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_</t>
    </r>
    <r>
      <rPr>
        <sz val="11"/>
        <rFont val="Times New Roman"/>
        <family val="1"/>
        <charset val="204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</si>
  <si>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t>3. Наличие взаимодействия 
с потребителями услуг при выводе оборудования в ремонт и (или) из эксплуатации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</si>
  <si>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</si>
  <si>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</si>
  <si>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r>
      <t>_</t>
    </r>
    <r>
      <rPr>
        <sz val="11"/>
        <rFont val="Times New Roman"/>
        <family val="1"/>
        <charset val="204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</si>
  <si>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</si>
  <si>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</si>
  <si>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_</t>
    </r>
    <r>
      <rPr>
        <sz val="11"/>
        <rFont val="Times New Roman"/>
        <family val="1"/>
        <charset val="204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</si>
  <si>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</si>
  <si>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t>1. Соблюдение сроков по процедурам взаимодействия 
с потребителями услуг (заявителями) - всего</t>
  </si>
  <si>
    <t>Параметр (показатель), характеризующий 
индикатор</t>
  </si>
  <si>
    <t>Форма 2.2 - Расчет значения индикатора исполнительности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</si>
  <si>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</si>
  <si>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</si>
  <si>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</si>
  <si>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</si>
  <si>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</si>
  <si>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</si>
  <si>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</si>
  <si>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</si>
  <si>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</si>
  <si>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</si>
  <si>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</si>
  <si>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</si>
  <si>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</si>
  <si>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</si>
  <si>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</si>
  <si>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</si>
  <si>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</si>
  <si>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</si>
  <si>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</si>
  <si>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</si>
  <si>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</si>
  <si>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</si>
  <si>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t>Форма 2.3 - Расчет значения индикатора 
результативности обратной связи</t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</si>
  <si>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</si>
  <si>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</si>
  <si>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</si>
  <si>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</si>
  <si>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</si>
  <si>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</si>
  <si>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</si>
  <si>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</si>
  <si>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</si>
  <si>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</si>
  <si>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</si>
  <si>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</si>
  <si>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</si>
  <si>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</si>
  <si>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</si>
  <si>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</si>
  <si>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</si>
  <si>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</si>
  <si>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t xml:space="preserve">3.2. </t>
  </si>
  <si>
    <t xml:space="preserve">1.3. 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</si>
  <si>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</si>
  <si>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</si>
  <si>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</si>
  <si>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</si>
  <si>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</si>
  <si>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</si>
  <si>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</si>
  <si>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</si>
  <si>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</si>
  <si>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</si>
  <si>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  <charset val="204"/>
      </rPr>
      <t xml:space="preserve">н 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</si>
  <si>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</si>
  <si>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</si>
  <si>
    <t>от 27.10.2014 № 779)</t>
  </si>
  <si>
    <t>(в ред. Приказа Минэнерго России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</si>
  <si>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заяв_тпр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</si>
  <si>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</si>
  <si>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</si>
  <si>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Число, шт.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</si>
  <si>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</si>
  <si>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</si>
  <si>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</si>
  <si>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</si>
  <si>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</si>
  <si>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</si>
  <si>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</si>
  <si>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</si>
  <si>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t>Количество, 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</si>
  <si>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</si>
  <si>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</si>
  <si>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</si>
  <si>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</si>
  <si>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</si>
  <si>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</si>
  <si>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Для территориальной сетевой организации</t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</si>
  <si>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  <charset val="204"/>
      </rPr>
      <t>нпд</t>
    </r>
    <r>
      <rPr>
        <sz val="11"/>
        <rFont val="Times New Roman"/>
        <family val="1"/>
        <charset val="204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</si>
  <si>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  <charset val="204"/>
      </rPr>
      <t>пд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</si>
  <si>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  <charset val="204"/>
      </rPr>
      <t>заяв</t>
    </r>
    <r>
      <rPr>
        <sz val="11"/>
        <rFont val="Times New Roman"/>
        <family val="1"/>
        <charset val="204"/>
      </rPr>
      <t>)</t>
    </r>
  </si>
  <si>
    <t xml:space="preserve">присоединение к сети, в период </t>
  </si>
  <si>
    <t>Форма 5.1 - Отчетные данные по выполнению заявок на технологическое</t>
  </si>
  <si>
    <r>
      <t>Форма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8.1</t>
    </r>
    <r>
      <rPr>
        <vertAlign val="superscript"/>
        <sz val="12"/>
        <color indexed="9"/>
        <rFont val="Times New Roman"/>
        <family val="1"/>
        <charset val="204"/>
      </rPr>
      <t>_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</si>
  <si>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>Время и дата восстановления режима потребления электрической энергии потребителей услуг (часы, минуты, ГГГГ.ММ.ДД)</t>
  </si>
  <si>
    <t>№ п/п</t>
  </si>
  <si>
    <r>
      <t>Объем недоотпущенной электроэнергии (П</t>
    </r>
    <r>
      <rPr>
        <vertAlign val="subscript"/>
        <sz val="11"/>
        <rFont val="Times New Roman"/>
        <family val="1"/>
        <charset val="204"/>
      </rPr>
      <t>енэс</t>
    </r>
    <r>
      <rPr>
        <sz val="11"/>
        <rFont val="Times New Roman"/>
        <family val="1"/>
        <charset val="204"/>
      </rPr>
      <t>), МВт*час</t>
    </r>
  </si>
  <si>
    <t>Метод определения</t>
  </si>
  <si>
    <t>Наименование составляющей показателя</t>
  </si>
  <si>
    <t>№
п/п</t>
  </si>
  <si>
    <t>1.1</t>
  </si>
  <si>
    <t xml:space="preserve">по форме Приложения № 1
к методическим указаниям по расчету уровня надежности
и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
</t>
  </si>
  <si>
    <t xml:space="preserve">ФОРМЫ,
ИСПОЛЬЗУЕМЫЕ ДЛЯ РАСЧЕТА ЗНАЧЕНИЯ ПОКАЗАТЕЛЯ УРОВНЯ
НАДЕЖНОСТИ ОКАЗЫВАЕМЫХ УСЛУГ
</t>
  </si>
  <si>
    <t>по форме Приложения № 1
к методическим указаниям по расчету уровня надежности
и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</t>
  </si>
  <si>
    <t>ФОРМЫ,
ИСПОЛЬЗУЕМЫЕ ДЛЯ РАСЧЕТА ЗНАЧЕНИЯ ПОКАЗАТЕЛЯ УРОВНЯ
НАДЕЖНОСТИ ОКАЗЫВАЕМЫХ УСЛУГ</t>
  </si>
  <si>
    <t>по форме Приложения № 2
к методическим указаниям по расчету уровня надежности
и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</t>
  </si>
  <si>
    <t>ФОРМЫ,
ИСПОЛЬЗУЕМЫЕ ДЛЯ РАСЧЕТА ЗНАЧЕНИЙ ПОКАЗАТЕЛЕЙ УРОВНЯ
КАЧЕСТВА ОКАЗЫВАЕМЫХ УСЛУГ</t>
  </si>
  <si>
    <t>по форме Приложения № 3
к методическим указаниям по расчету уровня надежности
и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</t>
  </si>
  <si>
    <t>по форме Приложения № 5
к методическим указаниям по расчету уровня надежности
и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</t>
  </si>
  <si>
    <t>ФОРМЫ,
ИСПОЛЬЗУЕМЫЕ ДЛЯ РАСЧЕТА ЗНАЧЕНИЯ ПОКАЗАТЕЛЯ УРОВНЯ
КАЧЕСТВА ОКАЗЫВАЕМЫХ УСЛУГ ОРГАНИЗАЦИИ ПО УПРАВЛЕНИЮ ЕДИНОЙ
(НАЦИОНАЛЬНОЙ) ОБЩЕРОССИЙСКОЙ ЭЛЕКТРИЧЕСКОЙ СЕТЬЮ</t>
  </si>
  <si>
    <t>по форме Приложения № 8
к методическим указаниям по расчету уровня надежности
и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</t>
  </si>
  <si>
    <t>Год за который известны фактические показатели</t>
  </si>
  <si>
    <t xml:space="preserve">Должность </t>
  </si>
  <si>
    <t>Загружается с главной страницы</t>
  </si>
  <si>
    <t>Требует заполнения</t>
  </si>
  <si>
    <t>Сокращенное наименование организации</t>
  </si>
  <si>
    <t xml:space="preserve">Наименование </t>
  </si>
  <si>
    <t>2017</t>
  </si>
  <si>
    <t>2018</t>
  </si>
  <si>
    <t>2019</t>
  </si>
  <si>
    <t>2020</t>
  </si>
  <si>
    <t>2021</t>
  </si>
  <si>
    <t>до 80%</t>
  </si>
  <si>
    <t>3 б.</t>
  </si>
  <si>
    <t>2 б.</t>
  </si>
  <si>
    <t>от 80 %
до 120 %</t>
  </si>
  <si>
    <t>свыше 120%</t>
  </si>
  <si>
    <t>1 б.</t>
  </si>
  <si>
    <t>от 80 %
до 120%</t>
  </si>
  <si>
    <t>0,75 б.</t>
  </si>
  <si>
    <t>0,5 б.</t>
  </si>
  <si>
    <t>0,25 б.</t>
  </si>
  <si>
    <t>0,3 б.</t>
  </si>
  <si>
    <t>0,2 б.</t>
  </si>
  <si>
    <t>0,1 б.</t>
  </si>
  <si>
    <t>3.2.9. Для оценки каждого параметра (критерия) производится анализ значения величины (Ф / П x 100), указанной в графе 4 форм 2.1 - 2.3 приложения N 2 к настоящим методическим указаниям. При этом если плановое и фактическое значения параметра (критерия) равны нулю, то величина (Ф / П x 100) принимается равной 100%, а если плановое значение равно нулю и фактическое значение параметра (критерия) больше нуля, то величина (Ф / П x 100) принимается равной 120%.</t>
  </si>
  <si>
    <t>Внимание!</t>
  </si>
  <si>
    <t>3.2.9. Для оценки каждого параметра (критерия) производится анализ значения величины 
(Ф / П x 100), указанной в графе 4 форм 2.1 - 2.3 приложения N 2 к настоящим методическим указаниям. При этом если плановое и фактическое значения параметра (критерия) равны нулю, то величина (Ф / П x 100) принимается равной 100%, а если плановое значение равно нулю и фактическое значение параметра (критерия) больше нуля, то величина (Ф / П x 100) принимается равной 120%.</t>
  </si>
  <si>
    <t>МАКС:</t>
  </si>
  <si>
    <t>4.2. Плановое значение показателя надежности и качества услуг считается достигнутым электросетевой организацией по результатам расчетного периода регулирования, если фактическое значение показателя за соответствующий расчетный период регулирования соответствует плановому значению этого показателя с коэффициентом 1 + K, где K - коэффициент допустимого отклонения:</t>
  </si>
  <si>
    <t>,</t>
  </si>
  <si>
    <t xml:space="preserve">где </t>
  </si>
  <si>
    <t xml:space="preserve">, </t>
  </si>
  <si>
    <t xml:space="preserve"> - фактические значения соответствующих показателей за соответствующий расчетный период регулирования.</t>
  </si>
  <si>
    <t>4.3. Коэффициенты допустимого отклонения на первый долгосрочный период регулирования устанавливаются равными:</t>
  </si>
  <si>
    <t>для организации по управлению единой национальной (общероссийской) электрической сетью для показателя уровня надежности оказания услуг - 25% на первые три расчетных периода регулирования и 20% на следующие расчетные периоды регулирования первого долгосрочного периода регулирования, а для показателя уровня качества оказания услуг - 15%;</t>
  </si>
  <si>
    <t>для территориальных сетевых организаций, в отношении которых переход к регулированию цен (тарифов) на услуги по передаче электрической энергии в форме долгосрочных тарифов на основе долгосрочных параметров регулирования деятельности осуществлен до 1 июля 2010 года, - 30% на первые три расчетных периода регулирования и 25% на следующие расчетные периоды регулирования первого долгосрочного периода регулирования;</t>
  </si>
  <si>
    <t>для остальных территориальных сетевых организаций - 35% на первые три расчетных периода регулирования и 30% на следующие расчетные периоды регулирования первого долгосрочного периода регулирования.</t>
  </si>
  <si>
    <t>В последующие долгосрочные периоды регулирования коэффициенты снижаются, в случае достижения показателей, на 1% в год - до 15% для организации по управлению единой национальной (общероссийской) электрической сетью и до 25% для территориальных сетевых организаций.</t>
  </si>
  <si>
    <t>4.4. Плановое значение показателя уровня надежности и (или) качества оказываемых услуг считается достигнутым электросетевой организацией со значительным улучшением, если фактическое значение показателя за соответствующий расчетный период регулирования не превышает плановое значение этого показателя с коэффициентом 1 - K, где K - коэффициент допустимого отклонения, кроме случаев когда плановое и фактическое значения показателя равны нулю (при таких значениях плановый показатель уровня надежности и (или) качества оказываемых услуг считается достигнутым):</t>
  </si>
  <si>
    <t>*</t>
  </si>
  <si>
    <t>(</t>
  </si>
  <si>
    <t>)</t>
  </si>
  <si>
    <t>&lt;</t>
  </si>
  <si>
    <t>≤</t>
  </si>
  <si>
    <t>+</t>
  </si>
  <si>
    <t>К</t>
  </si>
  <si>
    <t>=</t>
  </si>
  <si>
    <t>Сахратов Роман Фанисович</t>
  </si>
  <si>
    <r>
      <t xml:space="preserve">Форма 1.5 - Предложения сетевой организации по плановым 
значениям показателей надежности и качества услуг на каждый расчетный 
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
(для долгосрочных периодов регулирования, начавшихся с 2014 года до 2018года)</t>
    </r>
  </si>
  <si>
    <r>
      <t>Показатель уровня качества осуществляемого технологического  присоединения
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</si>
  <si>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обслуживания потребителей  услуг территориальными сетевыми организациями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</si>
  <si>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ФОРМЫ,
ИСПОЛЬЗУЕМЫЕ ДЛЯ РАСЧЕТА ЗНАЧЕНИЯ ПОКАЗАТЕЛЯ КАЧЕСТВА
ОБСЛУЖИВАНИЯ ПОТРЕБИТЕЛЕЙ УСЛУГ ТЕРРИТОРИАЛЬНЫМИ
СЕТЕВЫМИ ОРГАНИЗАЦИЯМИ, ДОЛГОСРОЧНЫЕ ПЕРИОДЫ                                                                                                                        РЕГУЛИРОВАНИЯ КОТОРЫХ, НАЧАЛИСЬ С 2014И ДО 2018 ГОДА
Список изменяющих документов
(в ред. Приказа Минэнерго России от 27.10.2014 № 779)</t>
  </si>
  <si>
    <t xml:space="preserve">ФОРМЫ,
ИСПОЛЬЗУЕМЫЕ ДЛЯ РАСЧЕТА ЗНАЧЕНИЯ ПОКАЗАТЕЛЯ КАЧЕСТВА
ОБСЛУЖИВАНИЯ ПОТРЕБИТЕЛЕЙ УСЛУГ ТЕРРИТОРИАЛЬНЫМИ
СЕТЕВЫМИ ОРГАНИЗАЦИЯМИ, ДОЛГОСРОЧНЫЕ ПЕРИОДЫ                                                                                                                        РЕГУЛИРОВАНИЯ КОТОРЫХ, НАЧАЛИСЬ С 2014И ДО 2018 ГОДА
Список изменяющих документов
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</si>
  <si>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___</t>
  </si>
  <si>
    <t>ФОРМЫ,
ИСПОЛЬЗУЕМЫЕ ДЛЯ УЧЕТА ДАННЫХ ПЕРВИЧНОЙ ИНФОРМАЦИИ ПО                                                                                ВСЕМ ПРЕКРАЩЕНИЯМ ПЕРЕДАЧИ ЭЛЕКТРИЧЕСКОЙ ЭНЕРГИИ,                                                                                                                                       ПРОИЗОШЕДШИХ НА ОБЪЕКТАХ ЭЛЕКТРОСЕТЕВЫХ ОРГАНИЗАЦИЙ,                                                                                  ДЛЯ ОПРЕДЕЛЕНИЯ ПОКАЗАТЕЛЕЙ НАДЕЖНОСТИ ОКАЗЫВАЕМЫХ                                                                                 УСЛУГ И ИНДИКАТИВНЫХ  ПОКАЗАТЕЛЕЙ НАДЕЖНОСТИ                                                                               ОКАЗЫВАЕМЫХ УСЛУГ                                                                                                                                          ЭЛЕКТРОСЕТЕВЫМИ ОРГАНИЗАЦИЯМИ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</si>
  <si>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</si>
  <si>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</si>
  <si>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</si>
  <si>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</si>
  <si>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</si>
  <si>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</si>
  <si>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</si>
  <si>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</si>
  <si>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</si>
  <si>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</si>
  <si>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</si>
  <si>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</si>
  <si>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</si>
  <si>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</si>
  <si>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</si>
  <si>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</si>
  <si>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</si>
  <si>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t>№ формулы (пункта) методических указаний</t>
  </si>
  <si>
    <t>Наименование сетевой организации (подразделения/филиала)</t>
  </si>
  <si>
    <t>Форма 4.1. Показатели уровня надежности и уровня качества оказываемых услуг 
сетевой организации</t>
  </si>
  <si>
    <t>(в ред. Приказа Минэнерго России от 21.06.2017 № 544)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</si>
  <si>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</si>
  <si>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</si>
  <si>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</si>
  <si>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</si>
  <si>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Наименование сетевой организации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</si>
  <si>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</si>
  <si>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</si>
  <si>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</si>
  <si>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</si>
  <si>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</si>
  <si>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</si>
  <si>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</si>
  <si>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</si>
  <si>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</si>
  <si>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</si>
  <si>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</si>
  <si>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</si>
  <si>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</si>
  <si>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</si>
  <si>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Сумма произведений по столбцу 9 
и столбцу 22 Формы 8.1
(∑ столбец 9 * столбец 22)</t>
  </si>
  <si>
    <t>Форма 8.2. 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</si>
  <si>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х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</si>
  <si>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</si>
  <si>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</si>
  <si>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</si>
  <si>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</si>
  <si>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</si>
  <si>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</si>
  <si>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</si>
  <si>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</si>
  <si>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Продолжительность прекращения передачи электрической энергии, час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</si>
  <si>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</si>
  <si>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</si>
  <si>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</si>
  <si>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</si>
  <si>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</si>
  <si>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</si>
  <si>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</si>
  <si>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</si>
  <si>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</si>
  <si>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</si>
  <si>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</si>
  <si>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</si>
  <si>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</si>
  <si>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3.4.8.4</t>
  </si>
  <si>
    <t>ТП-2312</t>
  </si>
  <si>
    <t>П</t>
  </si>
  <si>
    <t>3.4.9.3</t>
  </si>
  <si>
    <t>ТП-3030</t>
  </si>
  <si>
    <t>ТП-3101</t>
  </si>
  <si>
    <t>ТП-0903</t>
  </si>
  <si>
    <t>ТП-3001</t>
  </si>
  <si>
    <t>ТП-0915</t>
  </si>
  <si>
    <t>ТП-2318</t>
  </si>
  <si>
    <t>ТП-2321</t>
  </si>
  <si>
    <t>ТП-48</t>
  </si>
  <si>
    <t>ТП-2326</t>
  </si>
  <si>
    <t>ТП-2324</t>
  </si>
  <si>
    <t>ТП-0918</t>
  </si>
  <si>
    <t>ТП-2313</t>
  </si>
  <si>
    <t>ТП-0917</t>
  </si>
  <si>
    <t>ТП-0803</t>
  </si>
  <si>
    <t>ВЛ-6кВ ф.4624 ПС 110 кВ Янаул</t>
  </si>
  <si>
    <t>ТП-33</t>
  </si>
  <si>
    <t>ТП-36</t>
  </si>
  <si>
    <t>ТП-29</t>
  </si>
  <si>
    <t>ТП-51</t>
  </si>
  <si>
    <t>ВЛ-6кВ ф.4622 ПС 110 кВ Янаул</t>
  </si>
  <si>
    <t>ТП-72</t>
  </si>
  <si>
    <t>ТП-35</t>
  </si>
  <si>
    <t>ТП-31</t>
  </si>
  <si>
    <t>ВЛ-6кВ ф.4609 ПС 110 кВ Янаул</t>
  </si>
  <si>
    <t>ТП-2329</t>
  </si>
  <si>
    <t>ТП-85</t>
  </si>
  <si>
    <t>3.4.12.3</t>
  </si>
  <si>
    <t>ЦРП-2</t>
  </si>
  <si>
    <t>3.4.12.2</t>
  </si>
  <si>
    <t>ЗТП-30</t>
  </si>
  <si>
    <t>ВЛ-0,4 кВ от ТП-43</t>
  </si>
  <si>
    <t>ВЛ-0,4 кВ от ЗТП-19</t>
  </si>
  <si>
    <t>ВЛ-0,4 кВ от ЗТП-40</t>
  </si>
  <si>
    <t>ВЛ-0,4 кВ от ТП-2315</t>
  </si>
  <si>
    <t>ВЛ-0,4 кВ от ТП-2323</t>
  </si>
  <si>
    <t>В</t>
  </si>
  <si>
    <t>ТП-2334</t>
  </si>
  <si>
    <t>ТП-2328</t>
  </si>
  <si>
    <t>ТП-лесхоз</t>
  </si>
  <si>
    <t>ТП-1402</t>
  </si>
  <si>
    <t>ТП-2323</t>
  </si>
  <si>
    <t>ТП-3105</t>
  </si>
  <si>
    <t>ТП-2304</t>
  </si>
  <si>
    <t>ТП-3005</t>
  </si>
  <si>
    <t>ТП-74</t>
  </si>
  <si>
    <t>ТП-34</t>
  </si>
  <si>
    <t>ТП-1001</t>
  </si>
  <si>
    <t>ТП-38</t>
  </si>
  <si>
    <t>ТП-1002</t>
  </si>
  <si>
    <t>ТП-54</t>
  </si>
  <si>
    <t>ТП-2316</t>
  </si>
  <si>
    <t>ТП-0901</t>
  </si>
  <si>
    <t>ТП-3000</t>
  </si>
  <si>
    <t>ВЛ-6кВ Л-0911 ф.4609 ПС 110 кВ Янаул</t>
  </si>
  <si>
    <t>ТП-0910</t>
  </si>
  <si>
    <t>ТП-76</t>
  </si>
  <si>
    <t>ТП-0909</t>
  </si>
  <si>
    <t>ТП-0906</t>
  </si>
  <si>
    <t>ТП-2332</t>
  </si>
  <si>
    <t>ТП-2302</t>
  </si>
  <si>
    <t>ТП-3006</t>
  </si>
  <si>
    <t>ТП-66</t>
  </si>
  <si>
    <t>ЗТП-19 2Т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</si>
  <si>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</si>
  <si>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</si>
  <si>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</si>
  <si>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</si>
  <si>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</si>
  <si>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</si>
  <si>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</si>
  <si>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</si>
  <si>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</si>
  <si>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</si>
  <si>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</si>
  <si>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</si>
  <si>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</si>
  <si>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</si>
  <si>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</si>
  <si>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</si>
  <si>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</si>
  <si>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</si>
  <si>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</si>
  <si>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</si>
  <si>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</si>
  <si>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Договор аренды №263 от 30.12.2008г.</t>
  </si>
  <si>
    <t>НН 
(ниже 1 кВ)</t>
  </si>
  <si>
    <t>СН2 (6 - 20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</si>
  <si>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</si>
  <si>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</si>
  <si>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</si>
  <si>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</si>
  <si>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</si>
  <si>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</si>
  <si>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</si>
  <si>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</si>
  <si>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</si>
  <si>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</si>
  <si>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</si>
  <si>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</si>
  <si>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Наименование структурной единицы сетевой организации</t>
  </si>
  <si>
    <t xml:space="preserve">Форма 8.1.1. Ведомость присоединений потребителей услуг сетевой организации (наименование) за </t>
  </si>
  <si>
    <t>ООО "ЯЭС"</t>
  </si>
  <si>
    <t>ПС 110 кВ Янаул</t>
  </si>
  <si>
    <t>ВЛ-6 кВ ф.4623</t>
  </si>
  <si>
    <t>ТП-2300</t>
  </si>
  <si>
    <t>ВЛ-0,4 кВ от ТП-2300</t>
  </si>
  <si>
    <t>ТП-2301</t>
  </si>
  <si>
    <t>ВЛ-0,4 кВ от ТП-2301</t>
  </si>
  <si>
    <t>ВЛ-0,4 кВ от ТП-2302</t>
  </si>
  <si>
    <t>ТП-2303</t>
  </si>
  <si>
    <t>ВЛ-0,4 кВ от ТП-2303</t>
  </si>
  <si>
    <t>ТП-2305</t>
  </si>
  <si>
    <t>ВЛ-0,4 кВ от ТП-2305</t>
  </si>
  <si>
    <t>ТП-2306</t>
  </si>
  <si>
    <t>ВЛ-0,4 кВ от ТП-2306</t>
  </si>
  <si>
    <t>ВЛ-0,4 кВ от ТП-2304</t>
  </si>
  <si>
    <t>ТП-2308</t>
  </si>
  <si>
    <t>ВЛ-0,4 кВ от ТП-2308</t>
  </si>
  <si>
    <t>ТП-2310</t>
  </si>
  <si>
    <t>ВЛ-0,4 кВ от ТП-2310</t>
  </si>
  <si>
    <t>ТП-2315</t>
  </si>
  <si>
    <t>ВЛ-0,4 кВ от ТП-2312</t>
  </si>
  <si>
    <t>ТП-2314</t>
  </si>
  <si>
    <t>ВЛ-0,4 кВ от ТП-2314</t>
  </si>
  <si>
    <t>ВЛ-0,4 кВ от ТП-2332</t>
  </si>
  <si>
    <t>ТП-2355</t>
  </si>
  <si>
    <t>ТП-2330</t>
  </si>
  <si>
    <t>ТП-2333</t>
  </si>
  <si>
    <t>ТП-2309</t>
  </si>
  <si>
    <t>ТП-2317</t>
  </si>
  <si>
    <t>ТП-2336</t>
  </si>
  <si>
    <t>ВЛ-0,4 кВ от ТП-2326</t>
  </si>
  <si>
    <t>ВЛ-0,4 кВ от ТП-2329</t>
  </si>
  <si>
    <t>ВЛ-0,4 кВ от ТП-2328</t>
  </si>
  <si>
    <t>ТП-2319</t>
  </si>
  <si>
    <t>ВЛ-0,4 кВ от ТП-2319</t>
  </si>
  <si>
    <t>ВЛ-0,4 кВ от ТП-2318</t>
  </si>
  <si>
    <t>ВЛ-0,4 кВ от ТП-2321</t>
  </si>
  <si>
    <t>ВЛ-0,4 кВ от ТП-2334</t>
  </si>
  <si>
    <t>ВЛ-0,4 кВ от ТП-2324</t>
  </si>
  <si>
    <t>ТП-2325</t>
  </si>
  <si>
    <t>ВЛ-0,4 кВ от ТП-2325</t>
  </si>
  <si>
    <t>ТП-2335</t>
  </si>
  <si>
    <t>ВЛ-0,4 кВ от ТП-2335</t>
  </si>
  <si>
    <t>ТП-2327</t>
  </si>
  <si>
    <t>ВЛ-0,4 кВ от ТП-2327</t>
  </si>
  <si>
    <t>ТП-2341</t>
  </si>
  <si>
    <t>ВЛ-0,4 кВ от ТП-2341</t>
  </si>
  <si>
    <t>ТП-2342</t>
  </si>
  <si>
    <t>ВЛ-0,4 кВ от ТП-2342</t>
  </si>
  <si>
    <t>ТП-2343</t>
  </si>
  <si>
    <t>ВЛ-0,4 кВ от ТП-2343</t>
  </si>
  <si>
    <t>ТП-2322</t>
  </si>
  <si>
    <t>ВЛ-6 кВ ф.4609</t>
  </si>
  <si>
    <t>ТП-0908</t>
  </si>
  <si>
    <t>ВЛ-0,4 кВ от ТП-0908</t>
  </si>
  <si>
    <t>ТП-0914</t>
  </si>
  <si>
    <t>ВЛ-0,4 кВ от ТП-0914</t>
  </si>
  <si>
    <t>ВЛ-0,4 кВ от ТП-0901</t>
  </si>
  <si>
    <t>ВЛ-0,4 кВ от ТП-0909</t>
  </si>
  <si>
    <t>ТП-0913</t>
  </si>
  <si>
    <t>ВЛ-0,4 кВ от ТП-0913</t>
  </si>
  <si>
    <t>ВЛ-0,4 кВ от ТП-0903</t>
  </si>
  <si>
    <t>ТП-0905</t>
  </si>
  <si>
    <t>ВЛ-0,4 кВ от ТП-0905</t>
  </si>
  <si>
    <t>ТП-0912</t>
  </si>
  <si>
    <t>ВЛ-0,4 кВ от ТП-0912</t>
  </si>
  <si>
    <t>ТП-0904</t>
  </si>
  <si>
    <t>ВЛ-0,4 кВ от ТП-0904</t>
  </si>
  <si>
    <t>ВЛ-0,4 кВ от ТП-0910</t>
  </si>
  <si>
    <t>ТП-0911</t>
  </si>
  <si>
    <t>ВЛ-0,4 кВ от ТП-0911</t>
  </si>
  <si>
    <t>ВЛ-0,4 кВ от ТП-0906</t>
  </si>
  <si>
    <t>ВЛ-6 кВ ф.4604</t>
  </si>
  <si>
    <t>ТП-0401</t>
  </si>
  <si>
    <t>ВЛ-0,4 кВ от ТП-0401</t>
  </si>
  <si>
    <t>ТП-0402</t>
  </si>
  <si>
    <t>ВЛ-0,4 кВ от ТП-0402</t>
  </si>
  <si>
    <t>ТП-0400</t>
  </si>
  <si>
    <t>ВЛ-0,4 кВ от ТП-0400</t>
  </si>
  <si>
    <t>ТП-0405</t>
  </si>
  <si>
    <t>ВЛ-0,4 кВ от ТП-0405</t>
  </si>
  <si>
    <t>ТП-0408</t>
  </si>
  <si>
    <t>ВЛ-0,4 кВ от ТП-0408</t>
  </si>
  <si>
    <t>ТП-0409</t>
  </si>
  <si>
    <t>ВЛ-0,4 кВ от ТП-0409</t>
  </si>
  <si>
    <t>ТП-0411</t>
  </si>
  <si>
    <t>ТП-0414</t>
  </si>
  <si>
    <t>ТП-0415</t>
  </si>
  <si>
    <t>ТП-0417</t>
  </si>
  <si>
    <t>ТП-77</t>
  </si>
  <si>
    <t>ВЛ-0,4 кВ от ТП-77</t>
  </si>
  <si>
    <t>ВЛ-6 кВ ф.4631</t>
  </si>
  <si>
    <t>ВЛ-0,4 кВ от ТП-3101</t>
  </si>
  <si>
    <t>ТП-3102</t>
  </si>
  <si>
    <t>ВЛ-0,4 кВ от ТП-3102</t>
  </si>
  <si>
    <t>ТП-3103</t>
  </si>
  <si>
    <t>ВЛ-0,4 кВ от ТП-3103</t>
  </si>
  <si>
    <t>ВЛ-0,4 кВ от ТП-3105</t>
  </si>
  <si>
    <t>ТП-3104</t>
  </si>
  <si>
    <t>ВЛ-0,4 кВ от ТП-3104</t>
  </si>
  <si>
    <t>ТП-3106</t>
  </si>
  <si>
    <t>ВЛ-0,4 кВ от ТП-3106</t>
  </si>
  <si>
    <t>ТП-3111</t>
  </si>
  <si>
    <t>ВЛ-0,4 кВ от ТП-3111</t>
  </si>
  <si>
    <t>ТП-3107</t>
  </si>
  <si>
    <t>ВЛ-0,4 кВ от ТП-3107</t>
  </si>
  <si>
    <t>ТП-3108</t>
  </si>
  <si>
    <t>ВЛ-0,4 кВ от ТП-3108</t>
  </si>
  <si>
    <t>ТП-3109</t>
  </si>
  <si>
    <t>ВЛ-0,4 кВ от ТП-3109</t>
  </si>
  <si>
    <t>ТП-3110</t>
  </si>
  <si>
    <t>ВЛ-0,4 кВ от ТП-3110</t>
  </si>
  <si>
    <t>ЦРП-ЖД</t>
  </si>
  <si>
    <t>ТП-0410</t>
  </si>
  <si>
    <t>ВЛ-0,4 кВ от ТП-0410</t>
  </si>
  <si>
    <t>ВЛ-6 кВ ф.4630</t>
  </si>
  <si>
    <t>ВЛ-0,4 кВ от ТП-3001</t>
  </si>
  <si>
    <t>ВЛ-0,4 кВ от ТП-3000</t>
  </si>
  <si>
    <t>ВЛ-0,4 кВ от ТП-3030</t>
  </si>
  <si>
    <t>ВЛ-0,4 кВ от ТП-3006</t>
  </si>
  <si>
    <t>ТП-3031</t>
  </si>
  <si>
    <t>ВЛ-0,4 кВ от ТП-3031</t>
  </si>
  <si>
    <t>ТП-3002</t>
  </si>
  <si>
    <t>ВЛ-0,4 кВ от ТП-3002</t>
  </si>
  <si>
    <t>ТП-3004</t>
  </si>
  <si>
    <t>ВЛ-0,4 кВ от ТП-3004</t>
  </si>
  <si>
    <t>ТП-3034</t>
  </si>
  <si>
    <t>ТП-3032</t>
  </si>
  <si>
    <t>ТП-3033</t>
  </si>
  <si>
    <t>ВЛ-0,4 кВ от ТП-3033</t>
  </si>
  <si>
    <t>ТП-3007</t>
  </si>
  <si>
    <t>ВЛ-0,4 кВ от ТП-3007</t>
  </si>
  <si>
    <t>ВЛ-0,4 кВ от ТП-3005</t>
  </si>
  <si>
    <t>ТП-3009</t>
  </si>
  <si>
    <t>ВЛ-0,4 кВ от ТП-3009</t>
  </si>
  <si>
    <t>ТП-3008</t>
  </si>
  <si>
    <t>ВЛ-0,4 кВ от ТП-3008</t>
  </si>
  <si>
    <t>ВЛ-6 кВ ф.4605</t>
  </si>
  <si>
    <t>ЗТП-37</t>
  </si>
  <si>
    <t>ВЛ-0,4 кВ от ЗТП-37</t>
  </si>
  <si>
    <t>ТП-6</t>
  </si>
  <si>
    <t>ВЛ-0,4 кВ от ТП-6</t>
  </si>
  <si>
    <t>ЗТП-70</t>
  </si>
  <si>
    <t>ВЛ-0,4 кВ от ЗТП-70</t>
  </si>
  <si>
    <t>ВЛ-6 кВ ф.4628</t>
  </si>
  <si>
    <t>ВЛ-0,4 кВ отЦРП-2</t>
  </si>
  <si>
    <t>ТП-63</t>
  </si>
  <si>
    <t>ВЛ-0,4 кВ от ТП-63</t>
  </si>
  <si>
    <t>ВЛ-6 кВ ф.4622</t>
  </si>
  <si>
    <t>ЗТП-40</t>
  </si>
  <si>
    <t>ЗТП-19</t>
  </si>
  <si>
    <t>ЗТП-9</t>
  </si>
  <si>
    <t>ВЛ-0,4 кВ от ЗТП-9</t>
  </si>
  <si>
    <t>ЗТП-13</t>
  </si>
  <si>
    <t>ВЛ-0,4 кВ от ЗТП-13</t>
  </si>
  <si>
    <t>ЗТП-РУС</t>
  </si>
  <si>
    <t>ВЛ-0,4 кВ от ЗТП-30</t>
  </si>
  <si>
    <t>ТП-43</t>
  </si>
  <si>
    <t>ТП-0501</t>
  </si>
  <si>
    <t>ВЛ-0,4 кВ от ТП-0501</t>
  </si>
  <si>
    <t>ТП-32</t>
  </si>
  <si>
    <t>ВЛ-0,4 кВ от ТП-32</t>
  </si>
  <si>
    <t>ВЛ-0,4 кВ от ТП-76</t>
  </si>
  <si>
    <t>ТП-27</t>
  </si>
  <si>
    <t>ВЛ-0,4 кВ от ТП-27</t>
  </si>
  <si>
    <t>ТП-25</t>
  </si>
  <si>
    <t>ВЛ-0,4 кВ от ТП-25</t>
  </si>
  <si>
    <t>ЗТП-15</t>
  </si>
  <si>
    <t>ТП-0502</t>
  </si>
  <si>
    <t>ВЛ-0,4 кВ от ТП-0502</t>
  </si>
  <si>
    <t>ТП-8</t>
  </si>
  <si>
    <t>ВЛ-0,4 кВ от ТП-8</t>
  </si>
  <si>
    <t>ВЛ-0,4 кВ от ТП-85</t>
  </si>
  <si>
    <t>ЗТП-21</t>
  </si>
  <si>
    <t>ВЛ-6 кВ ф.4607</t>
  </si>
  <si>
    <t>ЗТП-14</t>
  </si>
  <si>
    <t>ВЛ-0,4 кВ от ЗТП-14</t>
  </si>
  <si>
    <t>ЗТП-17</t>
  </si>
  <si>
    <t>ВЛ-0,4 кВ от ЗТП-17</t>
  </si>
  <si>
    <t>ВЛ-0,4 кВ от ЗТП-21</t>
  </si>
  <si>
    <t>ТП-1301</t>
  </si>
  <si>
    <t>ВЛ-0,4 кВ от ТП-1301</t>
  </si>
  <si>
    <t>ТП-7</t>
  </si>
  <si>
    <t>ВЛ-0,4 кВ от ТП-7</t>
  </si>
  <si>
    <t>ВЛ-6 кВ ф.4624</t>
  </si>
  <si>
    <t>ТП-2401</t>
  </si>
  <si>
    <t>ВЛ-0,4 кВ от ТП-2401</t>
  </si>
  <si>
    <t>ТП-2402</t>
  </si>
  <si>
    <t>ВЛ-0,4 кВ от ТП-2402</t>
  </si>
  <si>
    <t>ТП-Спектр</t>
  </si>
  <si>
    <t>ТП-1 Нефтебаза</t>
  </si>
  <si>
    <t>ЗТП-1 Элеватор</t>
  </si>
  <si>
    <t>ЗТП- Элеватор</t>
  </si>
  <si>
    <t>ТП-0801</t>
  </si>
  <si>
    <t>ТП-0802</t>
  </si>
  <si>
    <t>ТП-0805</t>
  </si>
  <si>
    <t>ВЛ-0,4 кВ от ТП-0805</t>
  </si>
  <si>
    <t>ВЛ-6 кВ ф.4603</t>
  </si>
  <si>
    <t>ТП-2 Нефтебаза</t>
  </si>
  <si>
    <t>ЗТП-2 Элеватор</t>
  </si>
  <si>
    <t>ТП-0101</t>
  </si>
  <si>
    <t>ВЛ-0,4 кВ от ТП-0101</t>
  </si>
  <si>
    <t>ПС 35 кВ Буй</t>
  </si>
  <si>
    <t>ВЛ-6 кВ ф.5514</t>
  </si>
  <si>
    <t>ТП-1401</t>
  </si>
  <si>
    <t>ВЛ-0,4 кВ от ТП-1401</t>
  </si>
  <si>
    <t>ВЛ-0,4 кВ от ТП-1402</t>
  </si>
  <si>
    <t>ТП-1403</t>
  </si>
  <si>
    <t>ВЛ-0,4 кВ от ТП-1403</t>
  </si>
  <si>
    <t>ТП-Райпо</t>
  </si>
  <si>
    <t>ТП-1414</t>
  </si>
  <si>
    <t>ВЛ-0,4 кВ от ТП-1414</t>
  </si>
  <si>
    <t>ВЛ-0,4 кВ от ТП-54</t>
  </si>
  <si>
    <t>ТП-АБЗ</t>
  </si>
  <si>
    <t>ТП-11</t>
  </si>
  <si>
    <t>ВЛ-0,4 кВ от ТП-11</t>
  </si>
  <si>
    <t>ТП-2101</t>
  </si>
  <si>
    <t>ВЛ-0,4 кВ от ТП-2101</t>
  </si>
  <si>
    <t>ТП-БТПК</t>
  </si>
  <si>
    <t>ВЛ-0,4 кВ от ТП-48</t>
  </si>
  <si>
    <t>ТП-81</t>
  </si>
  <si>
    <t>ВЛ-0,4 кВ от ТП-81</t>
  </si>
  <si>
    <t>ТП-79</t>
  </si>
  <si>
    <t>ВЛ-0,4 кВ от ТП-79</t>
  </si>
  <si>
    <t>ТП-68</t>
  </si>
  <si>
    <t>ВЛ-0,4 кВ от ТП-68</t>
  </si>
  <si>
    <t>ТП-23</t>
  </si>
  <si>
    <t>ВЛ-0,4 кВ от ТП-23</t>
  </si>
  <si>
    <t>ТП-9 Башнефть</t>
  </si>
  <si>
    <t>ТП-47</t>
  </si>
  <si>
    <t>ПС 35 кВ Тяга</t>
  </si>
  <si>
    <t>ВЛ-6 кВ ф.7</t>
  </si>
  <si>
    <t>ТП-18</t>
  </si>
  <si>
    <t>ТП-78</t>
  </si>
  <si>
    <t>ВЛ-0,4 кВ от ТП-78</t>
  </si>
  <si>
    <t>ПС 35 кВ Сандугач</t>
  </si>
  <si>
    <t>ВЛ-6 кВ ф4710</t>
  </si>
  <si>
    <t>ВЛ-0,4 кВ от ТП-1001</t>
  </si>
  <si>
    <t>ВЛ-0,4 кВ от ТП-1002</t>
  </si>
  <si>
    <t>ВЛ-6 кВ ф.4611</t>
  </si>
  <si>
    <t>ТП-83</t>
  </si>
  <si>
    <t>ВЛ-0,4 кВ от ТП-83</t>
  </si>
  <si>
    <t>ВЛ-6 кВ ф.4635</t>
  </si>
  <si>
    <t>ТП-3501</t>
  </si>
  <si>
    <t>ВЛ-0,4 кВ от ТП-3501</t>
  </si>
  <si>
    <t>ПС 35 кВ Строительная</t>
  </si>
  <si>
    <t>ВЛ-6 кВ ф.3609</t>
  </si>
  <si>
    <t>ВЛ-0,4 кВ от ТП-74</t>
  </si>
  <si>
    <t>ВЛ-0,4 кВ от ТП-31</t>
  </si>
  <si>
    <t>ВЛ-0,4 кВ от ТП-34</t>
  </si>
  <si>
    <t>ВЛ-0,4 кВ от ТП-33</t>
  </si>
  <si>
    <t>ВЛ-0,4 кВ от ТП-72</t>
  </si>
  <si>
    <t>ВЛ-6 кВ ф.3622</t>
  </si>
  <si>
    <t>ВЛ-0,4 кВ от ТП-51</t>
  </si>
  <si>
    <t>ВЛ-0,4 кВ от ТП-38</t>
  </si>
  <si>
    <t>ВЛ-0,4 кВ от ТП-36</t>
  </si>
  <si>
    <t>ВЛ-0,4 кВ от ТП-29</t>
  </si>
  <si>
    <t>ВЛ-0,4 кВ от ТП-35</t>
  </si>
  <si>
    <t>ВЛ-6 кВ ф.4638</t>
  </si>
  <si>
    <t>ТП-5</t>
  </si>
  <si>
    <t>ТП-15</t>
  </si>
  <si>
    <t>ТП-16</t>
  </si>
  <si>
    <t>ТП-17</t>
  </si>
  <si>
    <t>ТП-19</t>
  </si>
  <si>
    <t xml:space="preserve">сумма произведений по столбцу 9 
и столбцу 13 формы 8.1, деленная 
на значение пункта 1 Формы 1.3
(Σ столбец 9 * столбец 13) / пункт 1 
формы 1.3).
</t>
  </si>
  <si>
    <t xml:space="preserve">Сумма по столбцу 13 формы 8.1 
и деленная на значение пункта 1 формы 1.3
(Σ столбец 13 формы 8.1 / пункт 1 
формы 1.3).
</t>
  </si>
  <si>
    <t>Вид прекращения передачи электроэнергии (П, А, В)</t>
  </si>
  <si>
    <t>3.4.12.5</t>
  </si>
  <si>
    <t>Расчет по формулам Приказа 1256</t>
  </si>
  <si>
    <t>АО "Янаульские электрические сети"</t>
  </si>
  <si>
    <t>АО"Янаульские электричекские сети"</t>
  </si>
  <si>
    <t xml:space="preserve">Генеральный директор </t>
  </si>
  <si>
    <t>_</t>
  </si>
  <si>
    <t>Учет в показателях надежности, в т.ч. индикативных показателях надежности (0 - нет, 1 - да)</t>
  </si>
  <si>
    <t>9, час месячный</t>
  </si>
  <si>
    <t>Месяц</t>
  </si>
  <si>
    <t xml:space="preserve">9, час АВАРИЙНЫЙ </t>
  </si>
  <si>
    <t>10 мес</t>
  </si>
  <si>
    <t>10 авар</t>
  </si>
  <si>
    <t>НН (0,22-1 кВ)</t>
  </si>
  <si>
    <t>ВЛ-0.4кВ от ТП-0101</t>
  </si>
  <si>
    <t>0.4</t>
  </si>
  <si>
    <t>11,09 2018.01.15</t>
  </si>
  <si>
    <t>11,45 2018.01.15</t>
  </si>
  <si>
    <t>10,27 2018.01.19</t>
  </si>
  <si>
    <t>11,30 2018.01.19</t>
  </si>
  <si>
    <t>13,50 2018.01.19</t>
  </si>
  <si>
    <t>14,53 2018.01.19</t>
  </si>
  <si>
    <t>15,57 2018.01.19</t>
  </si>
  <si>
    <t>16,38 2018.01.19</t>
  </si>
  <si>
    <t>09,34 2018.02.09</t>
  </si>
  <si>
    <t>11,45 2018.02.09</t>
  </si>
  <si>
    <t>09,14 2018.02.21</t>
  </si>
  <si>
    <t>09,45 2018.02.21</t>
  </si>
  <si>
    <t>14,02 2018.02.26</t>
  </si>
  <si>
    <t>15,42 2018.02.26</t>
  </si>
  <si>
    <t>ВЛ-6кВ Л-4631 ф.4631 до 2РС31  ПС 110 кВ Янаул</t>
  </si>
  <si>
    <t>14,12 2018.03.12</t>
  </si>
  <si>
    <t>15,05 2018.03.12</t>
  </si>
  <si>
    <t>ВЛ-6кВ Л-4635 ф.4635   ПС 110 кВ Янаул</t>
  </si>
  <si>
    <t>12,31 2018.03.14</t>
  </si>
  <si>
    <t>15,16 2018.03.14</t>
  </si>
  <si>
    <t>09,39 2018.03.22</t>
  </si>
  <si>
    <t>10,45 2018.03.22</t>
  </si>
  <si>
    <t>12,20 2018.04.04</t>
  </si>
  <si>
    <t>12,32 2018.04.04</t>
  </si>
  <si>
    <t>1 06.04.2018</t>
  </si>
  <si>
    <t>4.13</t>
  </si>
  <si>
    <t>17,34 2018.04.04</t>
  </si>
  <si>
    <t>18,05 2018.04.04</t>
  </si>
  <si>
    <t>2 06.04.2018</t>
  </si>
  <si>
    <t>3.4.10</t>
  </si>
  <si>
    <t>4.17</t>
  </si>
  <si>
    <t>15,05 2018.04.09</t>
  </si>
  <si>
    <t>15,55 2018.04.09</t>
  </si>
  <si>
    <t>08,13 2018.04.19</t>
  </si>
  <si>
    <t>10,03 2018.04.19</t>
  </si>
  <si>
    <t>ВЛ-6кВ ф.4638  ПС 110 кВ Янаул</t>
  </si>
  <si>
    <t>08,18 2018.04.20</t>
  </si>
  <si>
    <t>08,41 2018.04.20</t>
  </si>
  <si>
    <t>3 24.04.2018</t>
  </si>
  <si>
    <t>4.12</t>
  </si>
  <si>
    <t>ВЛ-0,4 кВ ф.1 от ТП-3000</t>
  </si>
  <si>
    <t>09,10 2018.04.23</t>
  </si>
  <si>
    <t>11,20 2018.04.23</t>
  </si>
  <si>
    <t>ВЛ-0,4 кВ ф.3 от ТП-3105</t>
  </si>
  <si>
    <t>09,00 2018.04.27</t>
  </si>
  <si>
    <t>11,50 2018.04.27</t>
  </si>
  <si>
    <t>ВЛ-6кВ  ф.4609  ПС 110 кВ  Янаул участок до 2РС-09</t>
  </si>
  <si>
    <t>09,31 2018.05.04</t>
  </si>
  <si>
    <t>10,42 2018.05.04</t>
  </si>
  <si>
    <t>ВЛ-6кВ Л-2315 ф.4623 ПС 110 кВ Янаул</t>
  </si>
  <si>
    <t>13,00 2018.05.05</t>
  </si>
  <si>
    <t>13,46 2018.05.05</t>
  </si>
  <si>
    <t>15,27 2018.05.07</t>
  </si>
  <si>
    <t>16,05 2018.05.07</t>
  </si>
  <si>
    <t>ВЛ-6кВ ф.4631 ПС 110 кВ Янаул</t>
  </si>
  <si>
    <t>11,35 2018.05.18</t>
  </si>
  <si>
    <t>15,53 2018.05.18</t>
  </si>
  <si>
    <t>4 22.05.2018</t>
  </si>
  <si>
    <t>3.4.9.2</t>
  </si>
  <si>
    <t>4.21</t>
  </si>
  <si>
    <t>ВЛ-0,4кВ ф.1 от ТП-2321</t>
  </si>
  <si>
    <t>09,30 2018.05.21</t>
  </si>
  <si>
    <t>11,28 2018.05.21</t>
  </si>
  <si>
    <t>14,15 2018.05.22</t>
  </si>
  <si>
    <t>16,50 2018.05.22</t>
  </si>
  <si>
    <t>09,25 2018.05.23</t>
  </si>
  <si>
    <t>11,28 2018.05.23</t>
  </si>
  <si>
    <t>ВЛ-0,4кВ ф.2 от ТП-2321</t>
  </si>
  <si>
    <t>15,10 2018.05.23</t>
  </si>
  <si>
    <t>16,10 2018.05.23</t>
  </si>
  <si>
    <t>09,42 2018.05.24</t>
  </si>
  <si>
    <t>11,20 2018.05.24</t>
  </si>
  <si>
    <t>13,32 2018.05.24</t>
  </si>
  <si>
    <t>16,01 2018.05.24</t>
  </si>
  <si>
    <t>13,32 2018.05.29</t>
  </si>
  <si>
    <t>16,01 2018.05.29</t>
  </si>
  <si>
    <t>ВЛ-6кВ ф.4638 ПС 110кВ Янаул</t>
  </si>
  <si>
    <t>13,33 2018.05.30</t>
  </si>
  <si>
    <t>14,15 2018.05.30</t>
  </si>
  <si>
    <t>5 04.06.2018</t>
  </si>
  <si>
    <t>ВЛ-6кВ Ф.4628 ПС 110кВ Янаул</t>
  </si>
  <si>
    <t>19,36 2018.05.30</t>
  </si>
  <si>
    <t>20,21 2018.05.30</t>
  </si>
  <si>
    <t>6 04.06.2018</t>
  </si>
  <si>
    <t>09,50 2018.05.31</t>
  </si>
  <si>
    <t>11,10 2018.05.31</t>
  </si>
  <si>
    <t>10,27 2018.05.31</t>
  </si>
  <si>
    <t>11,16 2018.05.31</t>
  </si>
  <si>
    <t>14,28 2018.05.31</t>
  </si>
  <si>
    <t>15,43 2018.05.31</t>
  </si>
  <si>
    <t>08,56 2018.06.01</t>
  </si>
  <si>
    <t>09,36 2018.06.01</t>
  </si>
  <si>
    <t>13,14 2018.06.01</t>
  </si>
  <si>
    <t>14,33 2018.06.01</t>
  </si>
  <si>
    <t>09,39 2018.06.06</t>
  </si>
  <si>
    <t>11,14 2018.06.06</t>
  </si>
  <si>
    <t>10,50 2018.06.07</t>
  </si>
  <si>
    <t>11,55 2018.06.07</t>
  </si>
  <si>
    <t>09,45 2018.06.08</t>
  </si>
  <si>
    <t>11,29 2018.06.08</t>
  </si>
  <si>
    <t>13,39 2018.06.08</t>
  </si>
  <si>
    <t>15,46 2018.06.08</t>
  </si>
  <si>
    <t>ВЛ-0,4кВ ф2 от ТП-2321</t>
  </si>
  <si>
    <t>13,12 2018.06.13</t>
  </si>
  <si>
    <t>14,48 2018.06.13</t>
  </si>
  <si>
    <t>ВЛ-6кВ 3РС-23 ф.4603 ПС 110кВ Янаул</t>
  </si>
  <si>
    <t>13,10 2018.06.14</t>
  </si>
  <si>
    <t>16,21 2018.06.14</t>
  </si>
  <si>
    <t>ВЛ-6кВ Ф.3622  ПС 110 кВ  Строительная</t>
  </si>
  <si>
    <t>18,54 2018.06.17</t>
  </si>
  <si>
    <t>22,14 2018.06.17</t>
  </si>
  <si>
    <t>7 19.06.2018</t>
  </si>
  <si>
    <t>4.14</t>
  </si>
  <si>
    <t>10,42 2018.06.18</t>
  </si>
  <si>
    <t>15,26 2018.06.18</t>
  </si>
  <si>
    <t>08,50 2018.06.19</t>
  </si>
  <si>
    <t>09,59 2018.06.19</t>
  </si>
  <si>
    <t>ВЛ-6кВ Ф.4603  ПС 110 кВ Янаул</t>
  </si>
  <si>
    <t>18,30 2018.06.20</t>
  </si>
  <si>
    <t>21,57 2018.06.20</t>
  </si>
  <si>
    <t>8 20.06.2018</t>
  </si>
  <si>
    <t>4.4</t>
  </si>
  <si>
    <t>ВЛ-6кВ Ф.4630 ПС 110 кВ Янаул</t>
  </si>
  <si>
    <t>19,30 2018.06.20</t>
  </si>
  <si>
    <t>10 20.06.2018</t>
  </si>
  <si>
    <t>ВЛ-6кВ Ф.4623  ПС 110 кВ Янаул</t>
  </si>
  <si>
    <t>19,42 2018.06.20</t>
  </si>
  <si>
    <t>9 20.06.2018</t>
  </si>
  <si>
    <t>3.4.8</t>
  </si>
  <si>
    <t>ВЛ-0,4кВ ф.2 от ТП-43</t>
  </si>
  <si>
    <t>10,00 2018.06.22</t>
  </si>
  <si>
    <t>11,16 2018.06.22</t>
  </si>
  <si>
    <t>ВЛ-6кВ Ф.4607  ПС 110 кВ Янаул</t>
  </si>
  <si>
    <t>16,24 2018.06.24</t>
  </si>
  <si>
    <t>16,46 2018.06.24</t>
  </si>
  <si>
    <t>11 24.06.2018</t>
  </si>
  <si>
    <t>ВЛ-0,4кВ ТП-1301</t>
  </si>
  <si>
    <t>09,10 2018.06.25</t>
  </si>
  <si>
    <t>09,41 2018.06.25</t>
  </si>
  <si>
    <t>ВЛ-0,4кВ ф.1 от ЗТП-30</t>
  </si>
  <si>
    <t>09,25 2018.06.25</t>
  </si>
  <si>
    <t>12,21 2018.06.25</t>
  </si>
  <si>
    <t>13,17 2018.06.25</t>
  </si>
  <si>
    <t>14,44 2018.06.25</t>
  </si>
  <si>
    <t>14,25 2018.06.25</t>
  </si>
  <si>
    <t>16,55 2018.06.25</t>
  </si>
  <si>
    <t>ВЛ-6кВ Ф.4631  ПС 110 кВ Янаул</t>
  </si>
  <si>
    <t>14,19 2018.06.26</t>
  </si>
  <si>
    <t>14,46 2018.06.26</t>
  </si>
  <si>
    <t>12 29.06.2018</t>
  </si>
  <si>
    <t>6 (6.3)</t>
  </si>
  <si>
    <t>20,40 2018.07.02</t>
  </si>
  <si>
    <t>22,15 2018.07.02</t>
  </si>
  <si>
    <t>13 06.07.2018</t>
  </si>
  <si>
    <t>ВЛ-6кВ от 3РС23 до РВНО-1</t>
  </si>
  <si>
    <t>14,00 2018.07.04</t>
  </si>
  <si>
    <t>16,47 2018.07.04</t>
  </si>
  <si>
    <t>ВЛ-6кВ  ф.4622ПС 110 кВ Янаул</t>
  </si>
  <si>
    <t>04,55 2018.07.06</t>
  </si>
  <si>
    <t>06,48 2018.07.06</t>
  </si>
  <si>
    <t>15 10.07.2018</t>
  </si>
  <si>
    <t>ВЛ-6кВ  ф.4607 ПС 110 кВ Янаул</t>
  </si>
  <si>
    <t>05,15 2018.07.06</t>
  </si>
  <si>
    <t>14 09.07.2018</t>
  </si>
  <si>
    <t>0.38</t>
  </si>
  <si>
    <t>15,10 2018.07.06</t>
  </si>
  <si>
    <t>17,00 2018.07.06</t>
  </si>
  <si>
    <t>ВЛ-0,4кВ  от ЗТП-0908</t>
  </si>
  <si>
    <t>13,00 2018.07.16</t>
  </si>
  <si>
    <t>14,40 2018.07.16</t>
  </si>
  <si>
    <t>13,30 2018.07.24</t>
  </si>
  <si>
    <t>15,45 2018.07.24</t>
  </si>
  <si>
    <t>ВЛ-6кВ  ОР-2302 ф-4623 ПС 110кВ Янаул</t>
  </si>
  <si>
    <t>14,33 2018.07.24</t>
  </si>
  <si>
    <t>15,40 2018.07.24</t>
  </si>
  <si>
    <t>13,40 2018.08.01</t>
  </si>
  <si>
    <t>15,09 2018.08.01</t>
  </si>
  <si>
    <t>ВЛ-6кВ Л-4623 ф.4623 ПС 110кВ Янаул</t>
  </si>
  <si>
    <t>13,27 2018.08.06</t>
  </si>
  <si>
    <t>13,45 2018.08.06</t>
  </si>
  <si>
    <t>16 08.08.2018</t>
  </si>
  <si>
    <t>ВЛ-6кВ   РС-03   ф.4603  ПС  110кВ Янаул</t>
  </si>
  <si>
    <t>09,30 2018.08.07</t>
  </si>
  <si>
    <t>16,35 2018.08.07</t>
  </si>
  <si>
    <t>09,35 2018.08.08</t>
  </si>
  <si>
    <t>17,37 2018.08.08</t>
  </si>
  <si>
    <t>ВЛ-6кВ от РВНО-2 до РК-2301 ф.4623 ПС 110кВ  Янаул</t>
  </si>
  <si>
    <t>10,33 2018.08.15</t>
  </si>
  <si>
    <t>11,13 2018.08.15</t>
  </si>
  <si>
    <t>09,30 2018.08.20</t>
  </si>
  <si>
    <t>10,52 2018.08.20</t>
  </si>
  <si>
    <t>КЛ-0.4 кВ от ЗТП-70</t>
  </si>
  <si>
    <t>13,21 2018.08.20</t>
  </si>
  <si>
    <t>16,52 2018.08.20</t>
  </si>
  <si>
    <t>ВЛ-6кВ  ф.4622  ПС  110кВ Янаул</t>
  </si>
  <si>
    <t>09,25 2018.08.22</t>
  </si>
  <si>
    <t>17,49 2018.08.22</t>
  </si>
  <si>
    <t>ВЛ-6кВ  ф.4607  ПС  110кВ Янаул</t>
  </si>
  <si>
    <t>10,07 2018.08.22</t>
  </si>
  <si>
    <t>16,47 2018.08.22</t>
  </si>
  <si>
    <t>09,49 2018.08.24</t>
  </si>
  <si>
    <t>11,05 2018.08.24</t>
  </si>
  <si>
    <t>11,11 2018.08.24</t>
  </si>
  <si>
    <t>13,18 2018.08.24</t>
  </si>
  <si>
    <t>ВЛ-6кВ  ф.4631  ПС  110кВ Янаул</t>
  </si>
  <si>
    <t>09,23 2018.08.27</t>
  </si>
  <si>
    <t>13,09 2018.08.27</t>
  </si>
  <si>
    <t>ЗТП-3108</t>
  </si>
  <si>
    <t>08,38 2018.08.28</t>
  </si>
  <si>
    <t>09,45 2018.08.28</t>
  </si>
  <si>
    <t>10,20 2018.08.28</t>
  </si>
  <si>
    <t>11,25 2018.08.28</t>
  </si>
  <si>
    <t>13,14 2018.08.28</t>
  </si>
  <si>
    <t>14,08 2018.08.28</t>
  </si>
  <si>
    <t>14,12 2018.08.28</t>
  </si>
  <si>
    <t>14,48 2018.08.28</t>
  </si>
  <si>
    <t>15,34 2018.08.28</t>
  </si>
  <si>
    <t>16,48 2018.08.28</t>
  </si>
  <si>
    <t>ВЛ-6кВ Ф.4623 от РВНО-1 до 3РС23  ПС 110 кВ Янаул</t>
  </si>
  <si>
    <t>09,13 2018.09.10</t>
  </si>
  <si>
    <t>13,15 2018.09.10</t>
  </si>
  <si>
    <t>13,47 2018.09.13</t>
  </si>
  <si>
    <t>14,31 2018.09.13</t>
  </si>
  <si>
    <t>18 17.09.2018</t>
  </si>
  <si>
    <t>17,57 2018.09.13</t>
  </si>
  <si>
    <t>18,20 2018.09.13</t>
  </si>
  <si>
    <t>19 17.09.2018</t>
  </si>
  <si>
    <t>ВЛ-6кВ Ф.4622 ПС 110 кВ Янаул</t>
  </si>
  <si>
    <t>11,00 2018.09.16</t>
  </si>
  <si>
    <t>13,17 2018.09.16</t>
  </si>
  <si>
    <t>20 17.09.2018</t>
  </si>
  <si>
    <t>ВЛ-6кВ Ф.4624  ПС 110 кВ Янаул</t>
  </si>
  <si>
    <t>12,42 2018.09.16</t>
  </si>
  <si>
    <t>14,05 2018.09.16</t>
  </si>
  <si>
    <t>21 18.09.2018</t>
  </si>
  <si>
    <t>ВЛ-6кВ Ф.4622 ПС 110 кВ Янаул от РВНО-6</t>
  </si>
  <si>
    <t>08,05 2018.09.26</t>
  </si>
  <si>
    <t>08,38 2018.09.26</t>
  </si>
  <si>
    <t>22 28.09.2018</t>
  </si>
  <si>
    <t>09,24 2018.10.22</t>
  </si>
  <si>
    <t>11,12 2018.10.22</t>
  </si>
  <si>
    <t>15,12 2018.10.22</t>
  </si>
  <si>
    <t>16,24 2018.10.22</t>
  </si>
  <si>
    <t>09,24 2018.10.23</t>
  </si>
  <si>
    <t>11,12 2018.10.23</t>
  </si>
  <si>
    <t>10,40 2018.10.29</t>
  </si>
  <si>
    <t>11,33 2018.10.29</t>
  </si>
  <si>
    <t>13,47 2018.10.29</t>
  </si>
  <si>
    <t>14,50 2018.10.29</t>
  </si>
  <si>
    <t>15,40 2018.10.29</t>
  </si>
  <si>
    <t>17,00 2018.10.29</t>
  </si>
  <si>
    <t>ВЛ-6кВ  ф-4609 ПС 110 кВ Янаул</t>
  </si>
  <si>
    <t>10,19 2018.11.01</t>
  </si>
  <si>
    <t>10,53 2018.11.01</t>
  </si>
  <si>
    <t>23 02.11.18</t>
  </si>
  <si>
    <t>ВЛ-6кВ  ф-4638 ПС 110 кВ Янаул</t>
  </si>
  <si>
    <t>10,58 2018.11.04</t>
  </si>
  <si>
    <t>12,25 2018.11.04</t>
  </si>
  <si>
    <t>24 07.11.2018</t>
  </si>
  <si>
    <t>ВЛ-6кВ Ф-4623 ПС 110кВ Янаул, участок до 2РС-23</t>
  </si>
  <si>
    <t>10,10 2018.11.19</t>
  </si>
  <si>
    <t>11,46 2018.11.19</t>
  </si>
  <si>
    <t>14,18 2018.12.04</t>
  </si>
  <si>
    <t>14,47 2018.12.04</t>
  </si>
  <si>
    <t>ВЛ-6кВ  ф-4609 ПС 110 кВ Янаул до2РС 09</t>
  </si>
  <si>
    <t>15,24 2018.12.07</t>
  </si>
  <si>
    <t>17,15 2018.12.07</t>
  </si>
  <si>
    <t>ЗТП 9 1 Секция шин</t>
  </si>
  <si>
    <t>15,30 2018.12.21</t>
  </si>
  <si>
    <t>16,15 2018.12.21</t>
  </si>
  <si>
    <t xml:space="preserve">ВЛ-6кВ Л-0802  ф-8 ПС 110 кВ Тяга </t>
  </si>
  <si>
    <t>10,21 2018.12.24</t>
  </si>
  <si>
    <t>11,35 2018.12.24</t>
  </si>
  <si>
    <t>ВЛИ-0.4кВ  ф.2  от ТП-2312</t>
  </si>
  <si>
    <t>13,57 2018.12.25</t>
  </si>
  <si>
    <t>16,31 2018.12.25</t>
  </si>
  <si>
    <t>ВЛ 6 кВ ф. 4623 ПС 110 кВ Янаул, участок от 4РС-23 до 2РС-23</t>
  </si>
  <si>
    <t>14,18 2018.12.26</t>
  </si>
  <si>
    <t>15,01 2018.12.26</t>
  </si>
  <si>
    <t>ЦРП-2 РУ-0,4кВ 1 секция шин</t>
  </si>
  <si>
    <t>14,35 2018.12.27</t>
  </si>
  <si>
    <t>15,17 2018.12.27</t>
  </si>
  <si>
    <t>ВЛ 6 кВ ф. 4623 ПС 110 кВ Янаул, участок от 3РС-23 до РВНО-1</t>
  </si>
  <si>
    <t>14,19 2018.12.29</t>
  </si>
  <si>
    <t>14,52 2018.12.29</t>
  </si>
  <si>
    <t>SAIFI общ</t>
  </si>
  <si>
    <t>SAIDI общ</t>
  </si>
  <si>
    <t>SAIDI П</t>
  </si>
  <si>
    <t>SAIDI В</t>
  </si>
  <si>
    <t>ВЛ-0,4 кВ от ТП-2344</t>
  </si>
  <si>
    <t>ВЛ-0,4 кВ от ТП-2345</t>
  </si>
  <si>
    <t>ВЛ-0,4 кВ от ТП-2346</t>
  </si>
  <si>
    <t>ВЛ-0,4 кВ от ТП-2347</t>
  </si>
  <si>
    <t>ВЛ-0,4 кВ от ТП-2348</t>
  </si>
  <si>
    <t>ТП-2344</t>
  </si>
  <si>
    <t>ТП-2345</t>
  </si>
  <si>
    <t>ТП-2346</t>
  </si>
  <si>
    <t>ТП-2347</t>
  </si>
  <si>
    <t>ТП-2348</t>
  </si>
  <si>
    <t>Генеральный директор</t>
  </si>
  <si>
    <t>2018 г.</t>
  </si>
  <si>
    <t>АО "Янаульские электричские сети"</t>
  </si>
  <si>
    <t>ВЛ-0,4 кВ от ТП-0917</t>
  </si>
  <si>
    <t>ВЛ-0,4 кВ от ТП-0918</t>
  </si>
  <si>
    <t>ВЛ-0,4 кВ от ТП-0411</t>
  </si>
  <si>
    <t>ВЛ-0,4 кВ от ТП-0414</t>
  </si>
  <si>
    <t>ВЛ-0,4 кВ от ТП-0415</t>
  </si>
  <si>
    <t>ВЛ-0,4 кВ от ТП-0417</t>
  </si>
  <si>
    <t>АО «Янаульские электрические сети»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</si>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</sst>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%"/>
    <numFmt numFmtId="167" formatCode="0.00000"/>
    <numFmt numFmtId="168" formatCode="0.0000000"/>
    <numFmt numFmtId="169" formatCode="0.00000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1"/>
      <color rgb="FF000000"/>
      <name val="Calibri"/>
    </font>
    <font>
      <i/>
      <sz val="11"/>
      <color rgb="FF000000"/>
      <name val="Calibri"/>
    </font>
    <font>
      <sz val="14"/>
      <color rgb="FF000000"/>
      <name val="Calibri"/>
    </font>
    <font>
      <sz val="11"/>
      <color rgb="FF000000"/>
      <name val="Arial Narrow"/>
    </font>
    <font>
      <b/>
      <sz val="8"/>
      <color rgb="FF000000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16" fillId="0" borderId="0" applyFont="0" applyFill="0" applyBorder="0" applyAlignment="0" applyProtection="0"/>
    <xf numFmtId="0" fontId="1" fillId="0" borderId="0"/>
    <xf numFmtId="0" fontId="23" fillId="0" borderId="0"/>
    <xf numFmtId="0" fontId="25" fillId="0" borderId="0"/>
  </cellStyleXfs>
  <cellXfs count="424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5" xfId="0" applyBorder="1"/>
    <xf numFmtId="0" fontId="0" fillId="2" borderId="5" xfId="0" applyFill="1" applyBorder="1" applyAlignment="1">
      <alignment horizontal="right"/>
    </xf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0" borderId="13" xfId="0" applyBorder="1"/>
    <xf numFmtId="0" fontId="0" fillId="2" borderId="13" xfId="0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/>
    <xf numFmtId="164" fontId="4" fillId="0" borderId="0" xfId="0" applyNumberFormat="1" applyFont="1" applyBorder="1" applyAlignment="1"/>
    <xf numFmtId="0" fontId="4" fillId="0" borderId="0" xfId="0" applyFont="1" applyBorder="1" applyAlignment="1"/>
    <xf numFmtId="164" fontId="4" fillId="0" borderId="5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/>
    <xf numFmtId="165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9" fontId="21" fillId="0" borderId="5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9" fontId="20" fillId="5" borderId="4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2" fontId="21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5" fillId="6" borderId="0" xfId="4" applyFill="1" applyAlignment="1">
      <alignment horizontal="center" vertical="center"/>
    </xf>
    <xf numFmtId="0" fontId="25" fillId="6" borderId="0" xfId="4" applyFill="1"/>
    <xf numFmtId="0" fontId="25" fillId="6" borderId="34" xfId="4" applyFill="1" applyBorder="1" applyAlignment="1">
      <alignment horizontal="center" vertical="center" textRotation="90" wrapText="1"/>
    </xf>
    <xf numFmtId="0" fontId="29" fillId="6" borderId="35" xfId="4" applyFont="1" applyFill="1" applyBorder="1" applyAlignment="1">
      <alignment horizontal="center" vertical="top" wrapText="1"/>
    </xf>
    <xf numFmtId="0" fontId="29" fillId="6" borderId="23" xfId="4" applyFont="1" applyFill="1" applyBorder="1" applyAlignment="1">
      <alignment horizontal="center" vertical="top" wrapText="1"/>
    </xf>
    <xf numFmtId="0" fontId="29" fillId="6" borderId="26" xfId="4" applyFont="1" applyFill="1" applyBorder="1" applyAlignment="1">
      <alignment horizontal="center" vertical="top" wrapText="1"/>
    </xf>
    <xf numFmtId="0" fontId="29" fillId="6" borderId="27" xfId="4" applyFont="1" applyFill="1" applyBorder="1" applyAlignment="1">
      <alignment horizontal="center" vertical="top" wrapText="1"/>
    </xf>
    <xf numFmtId="0" fontId="25" fillId="6" borderId="19" xfId="4" applyFill="1" applyBorder="1" applyAlignment="1">
      <alignment horizontal="left" vertical="top" wrapText="1"/>
    </xf>
    <xf numFmtId="0" fontId="25" fillId="6" borderId="36" xfId="4" applyFill="1" applyBorder="1" applyAlignment="1">
      <alignment horizontal="left" vertical="top" wrapText="1"/>
    </xf>
    <xf numFmtId="0" fontId="25" fillId="6" borderId="5" xfId="4" applyFill="1" applyBorder="1" applyAlignment="1">
      <alignment horizontal="center" vertical="center" wrapText="1"/>
    </xf>
    <xf numFmtId="0" fontId="28" fillId="6" borderId="5" xfId="4" applyFont="1" applyFill="1" applyBorder="1" applyAlignment="1">
      <alignment horizontal="center" vertical="center" wrapText="1"/>
    </xf>
    <xf numFmtId="0" fontId="28" fillId="6" borderId="5" xfId="4" applyFont="1" applyFill="1" applyBorder="1" applyAlignment="1">
      <alignment horizontal="left" vertical="top" wrapText="1"/>
    </xf>
    <xf numFmtId="168" fontId="28" fillId="6" borderId="5" xfId="4" applyNumberFormat="1" applyFont="1" applyFill="1" applyBorder="1" applyAlignment="1">
      <alignment horizontal="left" vertical="top" wrapText="1"/>
    </xf>
    <xf numFmtId="169" fontId="28" fillId="6" borderId="5" xfId="4" applyNumberFormat="1" applyFont="1" applyFill="1" applyBorder="1" applyAlignment="1">
      <alignment horizontal="left" vertical="top" wrapText="1"/>
    </xf>
    <xf numFmtId="0" fontId="28" fillId="6" borderId="0" xfId="4" applyFont="1" applyFill="1" applyAlignment="1">
      <alignment horizontal="left" vertical="top" wrapText="1"/>
    </xf>
    <xf numFmtId="0" fontId="28" fillId="6" borderId="0" xfId="4" applyFont="1" applyFill="1" applyAlignment="1">
      <alignment horizontal="center" vertical="center" wrapText="1"/>
    </xf>
    <xf numFmtId="0" fontId="24" fillId="6" borderId="0" xfId="4" applyFont="1" applyFill="1" applyAlignment="1">
      <alignment horizontal="left" vertical="top" wrapText="1"/>
    </xf>
    <xf numFmtId="0" fontId="25" fillId="6" borderId="21" xfId="4" applyFill="1" applyBorder="1"/>
    <xf numFmtId="0" fontId="25" fillId="6" borderId="0" xfId="4" applyFill="1" applyAlignment="1">
      <alignment horizontal="left" vertical="top"/>
    </xf>
    <xf numFmtId="0" fontId="25" fillId="6" borderId="0" xfId="4" applyFill="1" applyAlignment="1" applyProtection="1">
      <alignment vertical="top"/>
      <protection locked="0"/>
    </xf>
    <xf numFmtId="0" fontId="27" fillId="6" borderId="0" xfId="4" applyFont="1" applyFill="1" applyAlignment="1">
      <alignment horizontal="center" vertical="top"/>
    </xf>
    <xf numFmtId="0" fontId="25" fillId="6" borderId="0" xfId="4" applyFill="1" applyAlignment="1" applyProtection="1">
      <alignment horizontal="center" vertical="top"/>
      <protection locked="0"/>
    </xf>
    <xf numFmtId="0" fontId="28" fillId="6" borderId="0" xfId="4" applyFont="1" applyFill="1" applyAlignment="1">
      <alignment horizontal="center" vertical="center"/>
    </xf>
    <xf numFmtId="0" fontId="28" fillId="6" borderId="0" xfId="4" applyFont="1" applyFill="1"/>
    <xf numFmtId="0" fontId="25" fillId="6" borderId="0" xfId="4" applyFill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0" fontId="4" fillId="3" borderId="7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/>
    </xf>
    <xf numFmtId="0" fontId="4" fillId="3" borderId="6" xfId="0" applyNumberFormat="1" applyFont="1" applyFill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left" vertical="top" wrapText="1"/>
    </xf>
    <xf numFmtId="2" fontId="4" fillId="0" borderId="5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6" fontId="4" fillId="0" borderId="4" xfId="1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3" xfId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4" fillId="0" borderId="3" xfId="1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19" fillId="0" borderId="2" xfId="0" applyNumberFormat="1" applyFont="1" applyBorder="1" applyAlignment="1">
      <alignment horizontal="center" vertical="center"/>
    </xf>
    <xf numFmtId="10" fontId="19" fillId="0" borderId="3" xfId="0" applyNumberFormat="1" applyFont="1" applyBorder="1" applyAlignment="1">
      <alignment horizontal="center" vertical="center"/>
    </xf>
    <xf numFmtId="10" fontId="19" fillId="0" borderId="4" xfId="0" applyNumberFormat="1" applyFont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0" fontId="4" fillId="0" borderId="3" xfId="1" applyNumberFormat="1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4" fillId="0" borderId="3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2" fontId="4" fillId="3" borderId="2" xfId="0" applyNumberFormat="1" applyFont="1" applyFill="1" applyBorder="1" applyAlignment="1">
      <alignment horizontal="center" vertical="top"/>
    </xf>
    <xf numFmtId="2" fontId="4" fillId="3" borderId="3" xfId="0" applyNumberFormat="1" applyFont="1" applyFill="1" applyBorder="1" applyAlignment="1">
      <alignment horizontal="center" vertical="top"/>
    </xf>
    <xf numFmtId="2" fontId="4" fillId="3" borderId="4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65" fontId="4" fillId="3" borderId="2" xfId="0" applyNumberFormat="1" applyFont="1" applyFill="1" applyBorder="1" applyAlignment="1">
      <alignment horizontal="center" vertical="top"/>
    </xf>
    <xf numFmtId="165" fontId="4" fillId="3" borderId="3" xfId="0" applyNumberFormat="1" applyFont="1" applyFill="1" applyBorder="1" applyAlignment="1">
      <alignment horizontal="center" vertical="top"/>
    </xf>
    <xf numFmtId="165" fontId="4" fillId="3" borderId="4" xfId="0" applyNumberFormat="1" applyFont="1" applyFill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 vertical="top"/>
    </xf>
    <xf numFmtId="167" fontId="4" fillId="0" borderId="3" xfId="0" applyNumberFormat="1" applyFont="1" applyBorder="1" applyAlignment="1">
      <alignment horizontal="center" vertical="top"/>
    </xf>
    <xf numFmtId="167" fontId="4" fillId="0" borderId="4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5" fillId="6" borderId="27" xfId="4" applyFill="1" applyBorder="1" applyAlignment="1">
      <alignment horizontal="center" vertical="center" wrapText="1"/>
    </xf>
    <xf numFmtId="0" fontId="25" fillId="6" borderId="28" xfId="4" applyFill="1" applyBorder="1" applyAlignment="1">
      <alignment horizontal="center" vertical="center" wrapText="1"/>
    </xf>
    <xf numFmtId="0" fontId="25" fillId="6" borderId="29" xfId="4" applyFill="1" applyBorder="1" applyAlignment="1">
      <alignment horizontal="center" vertical="center" wrapText="1"/>
    </xf>
    <xf numFmtId="0" fontId="25" fillId="6" borderId="31" xfId="4" applyFill="1" applyBorder="1" applyAlignment="1">
      <alignment horizontal="center" vertical="center" wrapText="1"/>
    </xf>
    <xf numFmtId="0" fontId="25" fillId="6" borderId="32" xfId="4" applyFill="1" applyBorder="1" applyAlignment="1">
      <alignment horizontal="center" vertical="center" wrapText="1"/>
    </xf>
    <xf numFmtId="0" fontId="25" fillId="6" borderId="33" xfId="4" applyFill="1" applyBorder="1" applyAlignment="1">
      <alignment horizontal="center" vertical="center" wrapText="1"/>
    </xf>
    <xf numFmtId="0" fontId="25" fillId="6" borderId="0" xfId="4" applyFill="1" applyAlignment="1">
      <alignment horizontal="center" wrapText="1"/>
    </xf>
    <xf numFmtId="0" fontId="25" fillId="6" borderId="26" xfId="4" applyFill="1" applyBorder="1" applyAlignment="1">
      <alignment horizontal="center" vertical="center" textRotation="90" wrapText="1"/>
    </xf>
    <xf numFmtId="0" fontId="25" fillId="6" borderId="30" xfId="4" applyFill="1" applyBorder="1" applyAlignment="1">
      <alignment horizontal="center" vertical="center" textRotation="90" wrapText="1"/>
    </xf>
    <xf numFmtId="0" fontId="25" fillId="6" borderId="23" xfId="4" applyFill="1" applyBorder="1" applyAlignment="1">
      <alignment horizontal="center" vertical="center" wrapText="1"/>
    </xf>
    <xf numFmtId="0" fontId="25" fillId="6" borderId="24" xfId="4" applyFill="1" applyBorder="1" applyAlignment="1">
      <alignment horizontal="center" vertical="center" wrapText="1"/>
    </xf>
    <xf numFmtId="0" fontId="25" fillId="6" borderId="25" xfId="4" applyFill="1" applyBorder="1" applyAlignment="1">
      <alignment horizontal="center" vertical="center" wrapText="1"/>
    </xf>
    <xf numFmtId="0" fontId="25" fillId="6" borderId="0" xfId="4" applyFill="1" applyAlignment="1">
      <alignment horizontal="center"/>
    </xf>
    <xf numFmtId="0" fontId="26" fillId="6" borderId="22" xfId="4" applyFont="1" applyFill="1" applyBorder="1" applyAlignment="1">
      <alignment horizontal="center"/>
    </xf>
    <xf numFmtId="0" fontId="25" fillId="6" borderId="22" xfId="4" applyFill="1" applyBorder="1" applyAlignment="1">
      <alignment horizontal="center"/>
    </xf>
    <xf numFmtId="0" fontId="23" fillId="6" borderId="0" xfId="4" applyFont="1" applyFill="1" applyAlignment="1">
      <alignment horizontal="center"/>
    </xf>
    <xf numFmtId="0" fontId="25" fillId="6" borderId="32" xfId="4" applyFill="1" applyBorder="1" applyAlignment="1">
      <alignment horizontal="center"/>
    </xf>
    <xf numFmtId="0" fontId="25" fillId="6" borderId="5" xfId="4" applyFill="1" applyBorder="1" applyAlignment="1">
      <alignment horizontal="center" vertical="center" wrapText="1"/>
    </xf>
    <xf numFmtId="0" fontId="23" fillId="6" borderId="5" xfId="4" applyFont="1" applyFill="1" applyBorder="1" applyAlignment="1">
      <alignment horizontal="center" vertical="center" wrapText="1"/>
    </xf>
    <xf numFmtId="0" fontId="23" fillId="6" borderId="12" xfId="4" applyFont="1" applyFill="1" applyBorder="1" applyAlignment="1">
      <alignment horizontal="center" vertical="center" wrapText="1"/>
    </xf>
    <xf numFmtId="0" fontId="25" fillId="6" borderId="12" xfId="4" applyFill="1" applyBorder="1" applyAlignment="1">
      <alignment horizontal="center" vertical="center" wrapText="1"/>
    </xf>
    <xf numFmtId="0" fontId="25" fillId="6" borderId="7" xfId="4" applyFill="1" applyBorder="1" applyAlignment="1">
      <alignment horizontal="center" vertical="center" wrapText="1"/>
    </xf>
    <xf numFmtId="0" fontId="25" fillId="6" borderId="29" xfId="4" applyFill="1" applyBorder="1" applyAlignment="1">
      <alignment horizontal="center" vertical="center" textRotation="90" wrapText="1"/>
    </xf>
    <xf numFmtId="0" fontId="25" fillId="6" borderId="0" xfId="4" applyFill="1" applyBorder="1" applyAlignment="1">
      <alignment horizontal="center" vertical="center" textRotation="90" wrapText="1"/>
    </xf>
    <xf numFmtId="0" fontId="25" fillId="6" borderId="13" xfId="4" applyFill="1" applyBorder="1" applyAlignment="1">
      <alignment horizontal="center" vertical="center" wrapText="1"/>
    </xf>
    <xf numFmtId="0" fontId="25" fillId="6" borderId="20" xfId="4" applyFill="1" applyBorder="1" applyAlignment="1">
      <alignment horizontal="center" vertical="center" wrapText="1"/>
    </xf>
    <xf numFmtId="0" fontId="25" fillId="6" borderId="17" xfId="4" applyFill="1" applyBorder="1" applyAlignment="1">
      <alignment horizontal="center" vertical="center" wrapText="1"/>
    </xf>
    <xf numFmtId="0" fontId="28" fillId="6" borderId="13" xfId="4" applyFont="1" applyFill="1" applyBorder="1" applyAlignment="1">
      <alignment horizontal="center" vertical="center" wrapText="1"/>
    </xf>
    <xf numFmtId="0" fontId="28" fillId="6" borderId="20" xfId="4" applyFont="1" applyFill="1" applyBorder="1" applyAlignment="1">
      <alignment horizontal="center" vertical="center" wrapText="1"/>
    </xf>
    <xf numFmtId="0" fontId="28" fillId="6" borderId="17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4" fillId="6" borderId="3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4" fillId="6" borderId="0" xfId="0" applyNumberFormat="1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right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Процентный" xfId="1" builtinId="5"/>
  </cellStyles>
  <dxfs count="4">
    <dxf>
      <fill>
        <patternFill patternType="solid">
          <fgColor indexed="64"/>
          <bgColor rgb="FF92D05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3</xdr:row>
      <xdr:rowOff>0</xdr:rowOff>
    </xdr:from>
    <xdr:to>
      <xdr:col>17</xdr:col>
      <xdr:colOff>19050</xdr:colOff>
      <xdr:row>5</xdr:row>
      <xdr:rowOff>19050</xdr:rowOff>
    </xdr:to>
    <xdr:pic>
      <xdr:nvPicPr>
        <xdr:cNvPr id="2" name="Рисунок 1" descr="base_1_171337_229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8" y="847725"/>
          <a:ext cx="522922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609599</xdr:colOff>
      <xdr:row>9</xdr:row>
      <xdr:rowOff>9524</xdr:rowOff>
    </xdr:from>
    <xdr:to>
      <xdr:col>17</xdr:col>
      <xdr:colOff>28575</xdr:colOff>
      <xdr:row>11</xdr:row>
      <xdr:rowOff>47625</xdr:rowOff>
    </xdr:to>
    <xdr:pic>
      <xdr:nvPicPr>
        <xdr:cNvPr id="3" name="Рисунок 2" descr="base_1_171337_230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924049"/>
          <a:ext cx="5238751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609599</xdr:colOff>
      <xdr:row>14</xdr:row>
      <xdr:rowOff>19049</xdr:rowOff>
    </xdr:from>
    <xdr:to>
      <xdr:col>17</xdr:col>
      <xdr:colOff>57150</xdr:colOff>
      <xdr:row>16</xdr:row>
      <xdr:rowOff>28575</xdr:rowOff>
    </xdr:to>
    <xdr:pic>
      <xdr:nvPicPr>
        <xdr:cNvPr id="4" name="Рисунок 3" descr="base_1_171337_231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2819399"/>
          <a:ext cx="5267326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20</xdr:row>
      <xdr:rowOff>9524</xdr:rowOff>
    </xdr:from>
    <xdr:to>
      <xdr:col>1</xdr:col>
      <xdr:colOff>428625</xdr:colOff>
      <xdr:row>21</xdr:row>
      <xdr:rowOff>152399</xdr:rowOff>
    </xdr:to>
    <xdr:pic>
      <xdr:nvPicPr>
        <xdr:cNvPr id="5" name="Рисунок 4" descr="base_1_171337_232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952874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504825</xdr:colOff>
      <xdr:row>20</xdr:row>
      <xdr:rowOff>0</xdr:rowOff>
    </xdr:from>
    <xdr:to>
      <xdr:col>4</xdr:col>
      <xdr:colOff>133350</xdr:colOff>
      <xdr:row>22</xdr:row>
      <xdr:rowOff>17526</xdr:rowOff>
    </xdr:to>
    <xdr:pic>
      <xdr:nvPicPr>
        <xdr:cNvPr id="6" name="Рисунок 5" descr="base_1_171337_233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943350"/>
          <a:ext cx="561975" cy="341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171448</xdr:colOff>
      <xdr:row>20</xdr:row>
      <xdr:rowOff>9525</xdr:rowOff>
    </xdr:from>
    <xdr:to>
      <xdr:col>6</xdr:col>
      <xdr:colOff>295275</xdr:colOff>
      <xdr:row>21</xdr:row>
      <xdr:rowOff>152400</xdr:rowOff>
    </xdr:to>
    <xdr:pic>
      <xdr:nvPicPr>
        <xdr:cNvPr id="7" name="Рисунок 6" descr="base_1_171337_234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8" y="3952875"/>
          <a:ext cx="504827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609599</xdr:colOff>
      <xdr:row>30</xdr:row>
      <xdr:rowOff>0</xdr:rowOff>
    </xdr:from>
    <xdr:to>
      <xdr:col>9</xdr:col>
      <xdr:colOff>552083</xdr:colOff>
      <xdr:row>31</xdr:row>
      <xdr:rowOff>142875</xdr:rowOff>
    </xdr:to>
    <xdr:pic>
      <xdr:nvPicPr>
        <xdr:cNvPr id="8" name="Рисунок 7" descr="base_1_171337_235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8191500"/>
          <a:ext cx="2809509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609599</xdr:colOff>
      <xdr:row>32</xdr:row>
      <xdr:rowOff>0</xdr:rowOff>
    </xdr:from>
    <xdr:to>
      <xdr:col>10</xdr:col>
      <xdr:colOff>342900</xdr:colOff>
      <xdr:row>34</xdr:row>
      <xdr:rowOff>11430</xdr:rowOff>
    </xdr:to>
    <xdr:pic>
      <xdr:nvPicPr>
        <xdr:cNvPr id="9" name="Рисунок 8" descr="base_1_171337_236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8515350"/>
          <a:ext cx="3276601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609599</xdr:colOff>
      <xdr:row>34</xdr:row>
      <xdr:rowOff>0</xdr:rowOff>
    </xdr:from>
    <xdr:to>
      <xdr:col>10</xdr:col>
      <xdr:colOff>289138</xdr:colOff>
      <xdr:row>35</xdr:row>
      <xdr:rowOff>142875</xdr:rowOff>
    </xdr:to>
    <xdr:pic>
      <xdr:nvPicPr>
        <xdr:cNvPr id="10" name="Рисунок 9" descr="base_1_171337_237"/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8839200"/>
          <a:ext cx="3222839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37</xdr:row>
      <xdr:rowOff>19050</xdr:rowOff>
    </xdr:from>
    <xdr:to>
      <xdr:col>1</xdr:col>
      <xdr:colOff>228600</xdr:colOff>
      <xdr:row>38</xdr:row>
      <xdr:rowOff>38100</xdr:rowOff>
    </xdr:to>
    <xdr:pic>
      <xdr:nvPicPr>
        <xdr:cNvPr id="11" name="Рисунок 10" descr="base_1_171337_238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838950"/>
          <a:ext cx="171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247650</xdr:colOff>
      <xdr:row>38</xdr:row>
      <xdr:rowOff>28575</xdr:rowOff>
    </xdr:to>
    <xdr:pic>
      <xdr:nvPicPr>
        <xdr:cNvPr id="12" name="Рисунок 11" descr="base_1_171337_239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899725"/>
          <a:ext cx="2476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37</xdr:row>
      <xdr:rowOff>9525</xdr:rowOff>
    </xdr:from>
    <xdr:to>
      <xdr:col>3</xdr:col>
      <xdr:colOff>266700</xdr:colOff>
      <xdr:row>38</xdr:row>
      <xdr:rowOff>28575</xdr:rowOff>
    </xdr:to>
    <xdr:pic>
      <xdr:nvPicPr>
        <xdr:cNvPr id="13" name="Рисунок 12" descr="base_1_171337_240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829425"/>
          <a:ext cx="228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152400</xdr:rowOff>
    </xdr:from>
    <xdr:to>
      <xdr:col>9</xdr:col>
      <xdr:colOff>142874</xdr:colOff>
      <xdr:row>5</xdr:row>
      <xdr:rowOff>9525</xdr:rowOff>
    </xdr:to>
    <xdr:pic>
      <xdr:nvPicPr>
        <xdr:cNvPr id="2" name="Рисунок 1" descr="base_1_171337_235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952500"/>
          <a:ext cx="32861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609599</xdr:colOff>
      <xdr:row>8</xdr:row>
      <xdr:rowOff>19049</xdr:rowOff>
    </xdr:from>
    <xdr:to>
      <xdr:col>9</xdr:col>
      <xdr:colOff>85725</xdr:colOff>
      <xdr:row>10</xdr:row>
      <xdr:rowOff>66674</xdr:rowOff>
    </xdr:to>
    <xdr:pic>
      <xdr:nvPicPr>
        <xdr:cNvPr id="3" name="Рисунок 2" descr="base_1_171337_23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2000249"/>
          <a:ext cx="323850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13</xdr:row>
      <xdr:rowOff>19050</xdr:rowOff>
    </xdr:from>
    <xdr:to>
      <xdr:col>9</xdr:col>
      <xdr:colOff>47626</xdr:colOff>
      <xdr:row>15</xdr:row>
      <xdr:rowOff>19050</xdr:rowOff>
    </xdr:to>
    <xdr:pic>
      <xdr:nvPicPr>
        <xdr:cNvPr id="4" name="Рисунок 3" descr="base_1_171337_237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3152775"/>
          <a:ext cx="3200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20</xdr:row>
      <xdr:rowOff>19050</xdr:rowOff>
    </xdr:from>
    <xdr:to>
      <xdr:col>1</xdr:col>
      <xdr:colOff>335756</xdr:colOff>
      <xdr:row>21</xdr:row>
      <xdr:rowOff>123825</xdr:rowOff>
    </xdr:to>
    <xdr:pic>
      <xdr:nvPicPr>
        <xdr:cNvPr id="5" name="Рисунок 4" descr="base_1_171337_238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638300"/>
          <a:ext cx="278606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20</xdr:row>
      <xdr:rowOff>19049</xdr:rowOff>
    </xdr:from>
    <xdr:to>
      <xdr:col>2</xdr:col>
      <xdr:colOff>345280</xdr:colOff>
      <xdr:row>22</xdr:row>
      <xdr:rowOff>0</xdr:rowOff>
    </xdr:to>
    <xdr:pic>
      <xdr:nvPicPr>
        <xdr:cNvPr id="6" name="Рисунок 5" descr="base_1_171337_239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457699"/>
          <a:ext cx="43100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38099</xdr:colOff>
      <xdr:row>20</xdr:row>
      <xdr:rowOff>19050</xdr:rowOff>
    </xdr:from>
    <xdr:to>
      <xdr:col>3</xdr:col>
      <xdr:colOff>447675</xdr:colOff>
      <xdr:row>21</xdr:row>
      <xdr:rowOff>123825</xdr:rowOff>
    </xdr:to>
    <xdr:pic>
      <xdr:nvPicPr>
        <xdr:cNvPr id="7" name="Рисунок 6" descr="base_1_171337_240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" y="4457700"/>
          <a:ext cx="409576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5:B9" totalsRowShown="0" headerRowDxfId="3" tableBorderDxfId="2">
  <autoFilter ref="A5:B9"/>
  <tableColumns count="2">
    <tableColumn id="1" name="Наименование " dataDxfId="1"/>
    <tableColumn id="2" name="Значение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22" sqref="B22"/>
    </sheetView>
  </sheetViews>
  <sheetFormatPr defaultRowHeight="12.75" x14ac:dyDescent="0.2"/>
  <cols>
    <col min="1" max="1" width="44.140625" customWidth="1"/>
    <col min="2" max="2" width="42" style="49" customWidth="1"/>
  </cols>
  <sheetData>
    <row r="1" spans="1:2" x14ac:dyDescent="0.2">
      <c r="A1" s="52"/>
      <c r="B1" s="49" t="s">
        <v>194</v>
      </c>
    </row>
    <row r="2" spans="1:2" x14ac:dyDescent="0.2">
      <c r="A2" s="53"/>
      <c r="B2" s="49" t="s">
        <v>685</v>
      </c>
    </row>
    <row r="3" spans="1:2" x14ac:dyDescent="0.2">
      <c r="A3" s="54"/>
      <c r="B3" s="49" t="s">
        <v>195</v>
      </c>
    </row>
    <row r="4" spans="1:2" x14ac:dyDescent="0.2">
      <c r="A4" s="57"/>
    </row>
    <row r="5" spans="1:2" x14ac:dyDescent="0.2">
      <c r="A5" s="58" t="s">
        <v>197</v>
      </c>
      <c r="B5" s="58" t="s">
        <v>71</v>
      </c>
    </row>
    <row r="6" spans="1:2" x14ac:dyDescent="0.2">
      <c r="A6" s="50" t="s">
        <v>196</v>
      </c>
      <c r="B6" s="51" t="s">
        <v>687</v>
      </c>
    </row>
    <row r="7" spans="1:2" x14ac:dyDescent="0.2">
      <c r="A7" s="50" t="s">
        <v>192</v>
      </c>
      <c r="B7" s="51">
        <v>2018</v>
      </c>
    </row>
    <row r="8" spans="1:2" x14ac:dyDescent="0.2">
      <c r="A8" s="50" t="s">
        <v>193</v>
      </c>
      <c r="B8" s="51" t="s">
        <v>688</v>
      </c>
    </row>
    <row r="9" spans="1:2" x14ac:dyDescent="0.2">
      <c r="A9" s="55" t="s">
        <v>19</v>
      </c>
      <c r="B9" s="56" t="s">
        <v>239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X61"/>
  <sheetViews>
    <sheetView view="pageBreakPreview" topLeftCell="A31" zoomScaleNormal="100" workbookViewId="0">
      <selection activeCell="A55" sqref="A55:CX55"/>
    </sheetView>
  </sheetViews>
  <sheetFormatPr defaultColWidth="0.85546875" defaultRowHeight="15" outlineLevelRow="1" x14ac:dyDescent="0.25"/>
  <cols>
    <col min="1" max="16384" width="0.85546875" style="4"/>
  </cols>
  <sheetData>
    <row r="1" spans="1:102" ht="60" customHeight="1" x14ac:dyDescent="0.25">
      <c r="A1" s="141" t="s">
        <v>186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</row>
    <row r="2" spans="1:102" ht="72" customHeight="1" outlineLevel="1" x14ac:dyDescent="0.25">
      <c r="A2" s="143" t="s">
        <v>244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</row>
    <row r="3" spans="1:102" s="7" customFormat="1" ht="12.75" customHeight="1" outlineLevel="1" x14ac:dyDescent="0.2">
      <c r="CX3" s="34" t="s">
        <v>148</v>
      </c>
    </row>
    <row r="4" spans="1:102" s="7" customFormat="1" ht="12" outlineLevel="1" x14ac:dyDescent="0.2">
      <c r="CX4" s="34" t="s">
        <v>147</v>
      </c>
    </row>
    <row r="5" spans="1:102" ht="15" customHeight="1" outlineLevel="1" x14ac:dyDescent="0.25"/>
    <row r="6" spans="1:102" s="1" customFormat="1" ht="15" customHeight="1" outlineLevel="1" x14ac:dyDescent="0.25">
      <c r="CX6" s="2" t="s">
        <v>10</v>
      </c>
    </row>
    <row r="7" spans="1:102" s="1" customFormat="1" ht="15" customHeight="1" x14ac:dyDescent="0.25"/>
    <row r="8" spans="1:102" s="1" customFormat="1" ht="68.25" customHeight="1" x14ac:dyDescent="0.25">
      <c r="A8" s="161" t="s">
        <v>146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</row>
    <row r="9" spans="1:102" s="1" customFormat="1" ht="15" customHeight="1" x14ac:dyDescent="0.25"/>
    <row r="10" spans="1:102" s="1" customFormat="1" ht="15" customHeight="1" x14ac:dyDescent="0.25">
      <c r="I10" s="417" t="str">
        <f>Главная!B6</f>
        <v>АО"Янаульские электричекские сети"</v>
      </c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</row>
    <row r="11" spans="1:102" s="1" customFormat="1" ht="15.75" x14ac:dyDescent="0.25">
      <c r="I11" s="156" t="s">
        <v>73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3"/>
      <c r="CR11" s="3"/>
      <c r="CS11" s="3"/>
      <c r="CT11" s="3"/>
      <c r="CU11" s="3"/>
      <c r="CV11" s="3"/>
      <c r="CW11" s="3"/>
      <c r="CX11" s="3"/>
    </row>
    <row r="13" spans="1:102" s="33" customFormat="1" x14ac:dyDescent="0.2">
      <c r="A13" s="151" t="s">
        <v>41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3"/>
      <c r="AV13" s="151" t="s">
        <v>38</v>
      </c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3"/>
    </row>
    <row r="14" spans="1:102" s="33" customFormat="1" ht="48" customHeight="1" x14ac:dyDescent="0.2">
      <c r="A14" s="207" t="s">
        <v>145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9"/>
      <c r="AV14" s="185" t="s">
        <v>198</v>
      </c>
      <c r="AW14" s="186"/>
      <c r="AX14" s="186"/>
      <c r="AY14" s="186"/>
      <c r="AZ14" s="186"/>
      <c r="BA14" s="186"/>
      <c r="BB14" s="186"/>
      <c r="BC14" s="186"/>
      <c r="BD14" s="186"/>
      <c r="BE14" s="186"/>
      <c r="BF14" s="187"/>
      <c r="BG14" s="185" t="s">
        <v>199</v>
      </c>
      <c r="BH14" s="186"/>
      <c r="BI14" s="186"/>
      <c r="BJ14" s="186"/>
      <c r="BK14" s="186"/>
      <c r="BL14" s="186"/>
      <c r="BM14" s="186"/>
      <c r="BN14" s="186"/>
      <c r="BO14" s="186"/>
      <c r="BP14" s="186"/>
      <c r="BQ14" s="187"/>
      <c r="BR14" s="185" t="s">
        <v>200</v>
      </c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85" t="s">
        <v>201</v>
      </c>
      <c r="CD14" s="186"/>
      <c r="CE14" s="186"/>
      <c r="CF14" s="186"/>
      <c r="CG14" s="186"/>
      <c r="CH14" s="186"/>
      <c r="CI14" s="186"/>
      <c r="CJ14" s="186"/>
      <c r="CK14" s="186"/>
      <c r="CL14" s="186"/>
      <c r="CM14" s="187"/>
      <c r="CN14" s="185" t="s">
        <v>202</v>
      </c>
      <c r="CO14" s="186"/>
      <c r="CP14" s="186"/>
      <c r="CQ14" s="186"/>
      <c r="CR14" s="186"/>
      <c r="CS14" s="186"/>
      <c r="CT14" s="186"/>
      <c r="CU14" s="186"/>
      <c r="CV14" s="186"/>
      <c r="CW14" s="186"/>
      <c r="CX14" s="187"/>
    </row>
    <row r="15" spans="1:102" s="5" customFormat="1" ht="15.75" customHeight="1" x14ac:dyDescent="0.2">
      <c r="A15" s="31"/>
      <c r="B15" s="320" t="s">
        <v>144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1"/>
      <c r="AV15" s="322"/>
      <c r="AW15" s="323"/>
      <c r="AX15" s="323"/>
      <c r="AY15" s="323"/>
      <c r="AZ15" s="323"/>
      <c r="BA15" s="323"/>
      <c r="BB15" s="323"/>
      <c r="BC15" s="323"/>
      <c r="BD15" s="323"/>
      <c r="BE15" s="323"/>
      <c r="BF15" s="324"/>
      <c r="BG15" s="322"/>
      <c r="BH15" s="323"/>
      <c r="BI15" s="323"/>
      <c r="BJ15" s="323"/>
      <c r="BK15" s="323"/>
      <c r="BL15" s="323"/>
      <c r="BM15" s="323"/>
      <c r="BN15" s="323"/>
      <c r="BO15" s="323"/>
      <c r="BP15" s="323"/>
      <c r="BQ15" s="324"/>
      <c r="BR15" s="218"/>
      <c r="BS15" s="219"/>
      <c r="BT15" s="219"/>
      <c r="BU15" s="219"/>
      <c r="BV15" s="219"/>
      <c r="BW15" s="219"/>
      <c r="BX15" s="219"/>
      <c r="BY15" s="219"/>
      <c r="BZ15" s="219"/>
      <c r="CA15" s="219"/>
      <c r="CB15" s="220"/>
      <c r="CC15" s="218"/>
      <c r="CD15" s="219"/>
      <c r="CE15" s="219"/>
      <c r="CF15" s="219"/>
      <c r="CG15" s="219"/>
      <c r="CH15" s="219"/>
      <c r="CI15" s="219"/>
      <c r="CJ15" s="219"/>
      <c r="CK15" s="219"/>
      <c r="CL15" s="219"/>
      <c r="CM15" s="220"/>
      <c r="CN15" s="218"/>
      <c r="CO15" s="219"/>
      <c r="CP15" s="219"/>
      <c r="CQ15" s="219"/>
      <c r="CR15" s="219"/>
      <c r="CS15" s="219"/>
      <c r="CT15" s="219"/>
      <c r="CU15" s="219"/>
      <c r="CV15" s="219"/>
      <c r="CW15" s="219"/>
      <c r="CX15" s="220"/>
    </row>
    <row r="16" spans="1:102" s="5" customFormat="1" ht="15.75" customHeight="1" x14ac:dyDescent="0.2">
      <c r="A16" s="32"/>
      <c r="B16" s="320" t="s">
        <v>136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1"/>
      <c r="AV16" s="322">
        <v>37</v>
      </c>
      <c r="AW16" s="323"/>
      <c r="AX16" s="323"/>
      <c r="AY16" s="323"/>
      <c r="AZ16" s="323"/>
      <c r="BA16" s="323"/>
      <c r="BB16" s="323"/>
      <c r="BC16" s="323"/>
      <c r="BD16" s="323"/>
      <c r="BE16" s="323"/>
      <c r="BF16" s="324"/>
      <c r="BG16" s="322">
        <v>37</v>
      </c>
      <c r="BH16" s="323"/>
      <c r="BI16" s="323"/>
      <c r="BJ16" s="323"/>
      <c r="BK16" s="323"/>
      <c r="BL16" s="323"/>
      <c r="BM16" s="323"/>
      <c r="BN16" s="323"/>
      <c r="BO16" s="323"/>
      <c r="BP16" s="323"/>
      <c r="BQ16" s="324"/>
      <c r="BR16" s="322">
        <v>37</v>
      </c>
      <c r="BS16" s="323"/>
      <c r="BT16" s="323"/>
      <c r="BU16" s="323"/>
      <c r="BV16" s="323"/>
      <c r="BW16" s="323"/>
      <c r="BX16" s="323"/>
      <c r="BY16" s="323"/>
      <c r="BZ16" s="323"/>
      <c r="CA16" s="323"/>
      <c r="CB16" s="324"/>
      <c r="CC16" s="322">
        <v>37</v>
      </c>
      <c r="CD16" s="323"/>
      <c r="CE16" s="323"/>
      <c r="CF16" s="323"/>
      <c r="CG16" s="323"/>
      <c r="CH16" s="323"/>
      <c r="CI16" s="323"/>
      <c r="CJ16" s="323"/>
      <c r="CK16" s="323"/>
      <c r="CL16" s="323"/>
      <c r="CM16" s="324"/>
      <c r="CN16" s="322">
        <v>37</v>
      </c>
      <c r="CO16" s="323"/>
      <c r="CP16" s="323"/>
      <c r="CQ16" s="323"/>
      <c r="CR16" s="323"/>
      <c r="CS16" s="323"/>
      <c r="CT16" s="323"/>
      <c r="CU16" s="323"/>
      <c r="CV16" s="323"/>
      <c r="CW16" s="323"/>
      <c r="CX16" s="324"/>
    </row>
    <row r="17" spans="1:102" s="5" customFormat="1" ht="15.75" customHeight="1" x14ac:dyDescent="0.2">
      <c r="A17" s="31"/>
      <c r="B17" s="320" t="s">
        <v>135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1"/>
      <c r="AV17" s="322">
        <v>3</v>
      </c>
      <c r="AW17" s="323"/>
      <c r="AX17" s="323"/>
      <c r="AY17" s="323"/>
      <c r="AZ17" s="323"/>
      <c r="BA17" s="323"/>
      <c r="BB17" s="323"/>
      <c r="BC17" s="323"/>
      <c r="BD17" s="323"/>
      <c r="BE17" s="323"/>
      <c r="BF17" s="324"/>
      <c r="BG17" s="322">
        <v>3</v>
      </c>
      <c r="BH17" s="323"/>
      <c r="BI17" s="323"/>
      <c r="BJ17" s="323"/>
      <c r="BK17" s="323"/>
      <c r="BL17" s="323"/>
      <c r="BM17" s="323"/>
      <c r="BN17" s="323"/>
      <c r="BO17" s="323"/>
      <c r="BP17" s="323"/>
      <c r="BQ17" s="324"/>
      <c r="BR17" s="322">
        <v>3</v>
      </c>
      <c r="BS17" s="323"/>
      <c r="BT17" s="323"/>
      <c r="BU17" s="323"/>
      <c r="BV17" s="323"/>
      <c r="BW17" s="323"/>
      <c r="BX17" s="323"/>
      <c r="BY17" s="323"/>
      <c r="BZ17" s="323"/>
      <c r="CA17" s="323"/>
      <c r="CB17" s="324"/>
      <c r="CC17" s="322">
        <v>3</v>
      </c>
      <c r="CD17" s="323"/>
      <c r="CE17" s="323"/>
      <c r="CF17" s="323"/>
      <c r="CG17" s="323"/>
      <c r="CH17" s="323"/>
      <c r="CI17" s="323"/>
      <c r="CJ17" s="323"/>
      <c r="CK17" s="323"/>
      <c r="CL17" s="323"/>
      <c r="CM17" s="324"/>
      <c r="CN17" s="322">
        <v>3</v>
      </c>
      <c r="CO17" s="323"/>
      <c r="CP17" s="323"/>
      <c r="CQ17" s="323"/>
      <c r="CR17" s="323"/>
      <c r="CS17" s="323"/>
      <c r="CT17" s="323"/>
      <c r="CU17" s="323"/>
      <c r="CV17" s="323"/>
      <c r="CW17" s="323"/>
      <c r="CX17" s="324"/>
    </row>
    <row r="18" spans="1:102" s="5" customFormat="1" ht="15.75" customHeight="1" x14ac:dyDescent="0.2">
      <c r="A18" s="31"/>
      <c r="B18" s="320" t="s">
        <v>134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1"/>
      <c r="AV18" s="322">
        <v>1</v>
      </c>
      <c r="AW18" s="323"/>
      <c r="AX18" s="323"/>
      <c r="AY18" s="323"/>
      <c r="AZ18" s="323"/>
      <c r="BA18" s="323"/>
      <c r="BB18" s="323"/>
      <c r="BC18" s="323"/>
      <c r="BD18" s="323"/>
      <c r="BE18" s="323"/>
      <c r="BF18" s="324"/>
      <c r="BG18" s="322">
        <v>1</v>
      </c>
      <c r="BH18" s="323"/>
      <c r="BI18" s="323"/>
      <c r="BJ18" s="323"/>
      <c r="BK18" s="323"/>
      <c r="BL18" s="323"/>
      <c r="BM18" s="323"/>
      <c r="BN18" s="323"/>
      <c r="BO18" s="323"/>
      <c r="BP18" s="323"/>
      <c r="BQ18" s="324"/>
      <c r="BR18" s="322">
        <v>1</v>
      </c>
      <c r="BS18" s="323"/>
      <c r="BT18" s="323"/>
      <c r="BU18" s="323"/>
      <c r="BV18" s="323"/>
      <c r="BW18" s="323"/>
      <c r="BX18" s="323"/>
      <c r="BY18" s="323"/>
      <c r="BZ18" s="323"/>
      <c r="CA18" s="323"/>
      <c r="CB18" s="324"/>
      <c r="CC18" s="322">
        <v>1</v>
      </c>
      <c r="CD18" s="323"/>
      <c r="CE18" s="323"/>
      <c r="CF18" s="323"/>
      <c r="CG18" s="323"/>
      <c r="CH18" s="323"/>
      <c r="CI18" s="323"/>
      <c r="CJ18" s="323"/>
      <c r="CK18" s="323"/>
      <c r="CL18" s="323"/>
      <c r="CM18" s="324"/>
      <c r="CN18" s="322">
        <v>1</v>
      </c>
      <c r="CO18" s="323"/>
      <c r="CP18" s="323"/>
      <c r="CQ18" s="323"/>
      <c r="CR18" s="323"/>
      <c r="CS18" s="323"/>
      <c r="CT18" s="323"/>
      <c r="CU18" s="323"/>
      <c r="CV18" s="323"/>
      <c r="CW18" s="323"/>
      <c r="CX18" s="324"/>
    </row>
    <row r="19" spans="1:102" s="5" customFormat="1" ht="15.75" customHeight="1" x14ac:dyDescent="0.2">
      <c r="A19" s="31"/>
      <c r="B19" s="320" t="s">
        <v>143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1"/>
      <c r="AV19" s="322">
        <v>11</v>
      </c>
      <c r="AW19" s="323"/>
      <c r="AX19" s="323"/>
      <c r="AY19" s="323"/>
      <c r="AZ19" s="323"/>
      <c r="BA19" s="323"/>
      <c r="BB19" s="323"/>
      <c r="BC19" s="323"/>
      <c r="BD19" s="323"/>
      <c r="BE19" s="323"/>
      <c r="BF19" s="324"/>
      <c r="BG19" s="322">
        <v>11</v>
      </c>
      <c r="BH19" s="323"/>
      <c r="BI19" s="323"/>
      <c r="BJ19" s="323"/>
      <c r="BK19" s="323"/>
      <c r="BL19" s="323"/>
      <c r="BM19" s="323"/>
      <c r="BN19" s="323"/>
      <c r="BO19" s="323"/>
      <c r="BP19" s="323"/>
      <c r="BQ19" s="324"/>
      <c r="BR19" s="322">
        <v>11</v>
      </c>
      <c r="BS19" s="323"/>
      <c r="BT19" s="323"/>
      <c r="BU19" s="323"/>
      <c r="BV19" s="323"/>
      <c r="BW19" s="323"/>
      <c r="BX19" s="323"/>
      <c r="BY19" s="323"/>
      <c r="BZ19" s="323"/>
      <c r="CA19" s="323"/>
      <c r="CB19" s="324"/>
      <c r="CC19" s="322">
        <v>11</v>
      </c>
      <c r="CD19" s="323"/>
      <c r="CE19" s="323"/>
      <c r="CF19" s="323"/>
      <c r="CG19" s="323"/>
      <c r="CH19" s="323"/>
      <c r="CI19" s="323"/>
      <c r="CJ19" s="323"/>
      <c r="CK19" s="323"/>
      <c r="CL19" s="323"/>
      <c r="CM19" s="324"/>
      <c r="CN19" s="322">
        <v>11</v>
      </c>
      <c r="CO19" s="323"/>
      <c r="CP19" s="323"/>
      <c r="CQ19" s="323"/>
      <c r="CR19" s="323"/>
      <c r="CS19" s="323"/>
      <c r="CT19" s="323"/>
      <c r="CU19" s="323"/>
      <c r="CV19" s="323"/>
      <c r="CW19" s="323"/>
      <c r="CX19" s="324"/>
    </row>
    <row r="20" spans="1:102" s="5" customFormat="1" ht="15.75" customHeight="1" x14ac:dyDescent="0.2">
      <c r="A20" s="31"/>
      <c r="B20" s="320" t="s">
        <v>142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1"/>
      <c r="AV20" s="322">
        <v>2</v>
      </c>
      <c r="AW20" s="323"/>
      <c r="AX20" s="323"/>
      <c r="AY20" s="323"/>
      <c r="AZ20" s="323"/>
      <c r="BA20" s="323"/>
      <c r="BB20" s="323"/>
      <c r="BC20" s="323"/>
      <c r="BD20" s="323"/>
      <c r="BE20" s="323"/>
      <c r="BF20" s="324"/>
      <c r="BG20" s="322">
        <v>2</v>
      </c>
      <c r="BH20" s="323"/>
      <c r="BI20" s="323"/>
      <c r="BJ20" s="323"/>
      <c r="BK20" s="323"/>
      <c r="BL20" s="323"/>
      <c r="BM20" s="323"/>
      <c r="BN20" s="323"/>
      <c r="BO20" s="323"/>
      <c r="BP20" s="323"/>
      <c r="BQ20" s="324"/>
      <c r="BR20" s="322">
        <v>2</v>
      </c>
      <c r="BS20" s="323"/>
      <c r="BT20" s="323"/>
      <c r="BU20" s="323"/>
      <c r="BV20" s="323"/>
      <c r="BW20" s="323"/>
      <c r="BX20" s="323"/>
      <c r="BY20" s="323"/>
      <c r="BZ20" s="323"/>
      <c r="CA20" s="323"/>
      <c r="CB20" s="324"/>
      <c r="CC20" s="322">
        <v>2</v>
      </c>
      <c r="CD20" s="323"/>
      <c r="CE20" s="323"/>
      <c r="CF20" s="323"/>
      <c r="CG20" s="323"/>
      <c r="CH20" s="323"/>
      <c r="CI20" s="323"/>
      <c r="CJ20" s="323"/>
      <c r="CK20" s="323"/>
      <c r="CL20" s="323"/>
      <c r="CM20" s="324"/>
      <c r="CN20" s="322">
        <v>2</v>
      </c>
      <c r="CO20" s="323"/>
      <c r="CP20" s="323"/>
      <c r="CQ20" s="323"/>
      <c r="CR20" s="323"/>
      <c r="CS20" s="323"/>
      <c r="CT20" s="323"/>
      <c r="CU20" s="323"/>
      <c r="CV20" s="323"/>
      <c r="CW20" s="323"/>
      <c r="CX20" s="324"/>
    </row>
    <row r="21" spans="1:102" s="5" customFormat="1" ht="15.75" customHeight="1" x14ac:dyDescent="0.2">
      <c r="A21" s="31"/>
      <c r="B21" s="320" t="s">
        <v>129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1"/>
      <c r="AV21" s="322">
        <v>1</v>
      </c>
      <c r="AW21" s="323"/>
      <c r="AX21" s="323"/>
      <c r="AY21" s="323"/>
      <c r="AZ21" s="323"/>
      <c r="BA21" s="323"/>
      <c r="BB21" s="323"/>
      <c r="BC21" s="323"/>
      <c r="BD21" s="323"/>
      <c r="BE21" s="323"/>
      <c r="BF21" s="324"/>
      <c r="BG21" s="322">
        <v>1</v>
      </c>
      <c r="BH21" s="323"/>
      <c r="BI21" s="323"/>
      <c r="BJ21" s="323"/>
      <c r="BK21" s="323"/>
      <c r="BL21" s="323"/>
      <c r="BM21" s="323"/>
      <c r="BN21" s="323"/>
      <c r="BO21" s="323"/>
      <c r="BP21" s="323"/>
      <c r="BQ21" s="324"/>
      <c r="BR21" s="322">
        <v>1</v>
      </c>
      <c r="BS21" s="323"/>
      <c r="BT21" s="323"/>
      <c r="BU21" s="323"/>
      <c r="BV21" s="323"/>
      <c r="BW21" s="323"/>
      <c r="BX21" s="323"/>
      <c r="BY21" s="323"/>
      <c r="BZ21" s="323"/>
      <c r="CA21" s="323"/>
      <c r="CB21" s="324"/>
      <c r="CC21" s="322">
        <v>1</v>
      </c>
      <c r="CD21" s="323"/>
      <c r="CE21" s="323"/>
      <c r="CF21" s="323"/>
      <c r="CG21" s="323"/>
      <c r="CH21" s="323"/>
      <c r="CI21" s="323"/>
      <c r="CJ21" s="323"/>
      <c r="CK21" s="323"/>
      <c r="CL21" s="323"/>
      <c r="CM21" s="324"/>
      <c r="CN21" s="322">
        <v>1</v>
      </c>
      <c r="CO21" s="323"/>
      <c r="CP21" s="323"/>
      <c r="CQ21" s="323"/>
      <c r="CR21" s="323"/>
      <c r="CS21" s="323"/>
      <c r="CT21" s="323"/>
      <c r="CU21" s="323"/>
      <c r="CV21" s="323"/>
      <c r="CW21" s="323"/>
      <c r="CX21" s="324"/>
    </row>
    <row r="22" spans="1:102" s="5" customFormat="1" ht="15.75" customHeight="1" x14ac:dyDescent="0.2">
      <c r="A22" s="31"/>
      <c r="B22" s="320" t="s">
        <v>128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1"/>
      <c r="AV22" s="322">
        <v>0</v>
      </c>
      <c r="AW22" s="323"/>
      <c r="AX22" s="323"/>
      <c r="AY22" s="323"/>
      <c r="AZ22" s="323"/>
      <c r="BA22" s="323"/>
      <c r="BB22" s="323"/>
      <c r="BC22" s="323"/>
      <c r="BD22" s="323"/>
      <c r="BE22" s="323"/>
      <c r="BF22" s="324"/>
      <c r="BG22" s="322">
        <v>0</v>
      </c>
      <c r="BH22" s="323"/>
      <c r="BI22" s="323"/>
      <c r="BJ22" s="323"/>
      <c r="BK22" s="323"/>
      <c r="BL22" s="323"/>
      <c r="BM22" s="323"/>
      <c r="BN22" s="323"/>
      <c r="BO22" s="323"/>
      <c r="BP22" s="323"/>
      <c r="BQ22" s="324"/>
      <c r="BR22" s="322">
        <v>0</v>
      </c>
      <c r="BS22" s="323"/>
      <c r="BT22" s="323"/>
      <c r="BU22" s="323"/>
      <c r="BV22" s="323"/>
      <c r="BW22" s="323"/>
      <c r="BX22" s="323"/>
      <c r="BY22" s="323"/>
      <c r="BZ22" s="323"/>
      <c r="CA22" s="323"/>
      <c r="CB22" s="324"/>
      <c r="CC22" s="322">
        <v>0</v>
      </c>
      <c r="CD22" s="323"/>
      <c r="CE22" s="323"/>
      <c r="CF22" s="323"/>
      <c r="CG22" s="323"/>
      <c r="CH22" s="323"/>
      <c r="CI22" s="323"/>
      <c r="CJ22" s="323"/>
      <c r="CK22" s="323"/>
      <c r="CL22" s="323"/>
      <c r="CM22" s="324"/>
      <c r="CN22" s="322">
        <v>0</v>
      </c>
      <c r="CO22" s="323"/>
      <c r="CP22" s="323"/>
      <c r="CQ22" s="323"/>
      <c r="CR22" s="323"/>
      <c r="CS22" s="323"/>
      <c r="CT22" s="323"/>
      <c r="CU22" s="323"/>
      <c r="CV22" s="323"/>
      <c r="CW22" s="323"/>
      <c r="CX22" s="324"/>
    </row>
    <row r="23" spans="1:102" s="5" customFormat="1" ht="15.75" customHeight="1" x14ac:dyDescent="0.2">
      <c r="A23" s="31"/>
      <c r="B23" s="320" t="s">
        <v>127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1"/>
      <c r="AV23" s="322">
        <v>0</v>
      </c>
      <c r="AW23" s="323"/>
      <c r="AX23" s="323"/>
      <c r="AY23" s="323"/>
      <c r="AZ23" s="323"/>
      <c r="BA23" s="323"/>
      <c r="BB23" s="323"/>
      <c r="BC23" s="323"/>
      <c r="BD23" s="323"/>
      <c r="BE23" s="323"/>
      <c r="BF23" s="324"/>
      <c r="BG23" s="322">
        <v>0</v>
      </c>
      <c r="BH23" s="323"/>
      <c r="BI23" s="323"/>
      <c r="BJ23" s="323"/>
      <c r="BK23" s="323"/>
      <c r="BL23" s="323"/>
      <c r="BM23" s="323"/>
      <c r="BN23" s="323"/>
      <c r="BO23" s="323"/>
      <c r="BP23" s="323"/>
      <c r="BQ23" s="324"/>
      <c r="BR23" s="322">
        <v>0</v>
      </c>
      <c r="BS23" s="323"/>
      <c r="BT23" s="323"/>
      <c r="BU23" s="323"/>
      <c r="BV23" s="323"/>
      <c r="BW23" s="323"/>
      <c r="BX23" s="323"/>
      <c r="BY23" s="323"/>
      <c r="BZ23" s="323"/>
      <c r="CA23" s="323"/>
      <c r="CB23" s="324"/>
      <c r="CC23" s="322">
        <v>0</v>
      </c>
      <c r="CD23" s="323"/>
      <c r="CE23" s="323"/>
      <c r="CF23" s="323"/>
      <c r="CG23" s="323"/>
      <c r="CH23" s="323"/>
      <c r="CI23" s="323"/>
      <c r="CJ23" s="323"/>
      <c r="CK23" s="323"/>
      <c r="CL23" s="323"/>
      <c r="CM23" s="324"/>
      <c r="CN23" s="322">
        <v>0</v>
      </c>
      <c r="CO23" s="323"/>
      <c r="CP23" s="323"/>
      <c r="CQ23" s="323"/>
      <c r="CR23" s="323"/>
      <c r="CS23" s="323"/>
      <c r="CT23" s="323"/>
      <c r="CU23" s="323"/>
      <c r="CV23" s="323"/>
      <c r="CW23" s="323"/>
      <c r="CX23" s="324"/>
    </row>
    <row r="24" spans="1:102" s="5" customFormat="1" ht="15.75" customHeight="1" x14ac:dyDescent="0.2">
      <c r="A24" s="31"/>
      <c r="B24" s="320" t="s">
        <v>141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1"/>
      <c r="AV24" s="322">
        <v>1</v>
      </c>
      <c r="AW24" s="323"/>
      <c r="AX24" s="323"/>
      <c r="AY24" s="323"/>
      <c r="AZ24" s="323"/>
      <c r="BA24" s="323"/>
      <c r="BB24" s="323"/>
      <c r="BC24" s="323"/>
      <c r="BD24" s="323"/>
      <c r="BE24" s="323"/>
      <c r="BF24" s="324"/>
      <c r="BG24" s="322">
        <v>1</v>
      </c>
      <c r="BH24" s="323"/>
      <c r="BI24" s="323"/>
      <c r="BJ24" s="323"/>
      <c r="BK24" s="323"/>
      <c r="BL24" s="323"/>
      <c r="BM24" s="323"/>
      <c r="BN24" s="323"/>
      <c r="BO24" s="323"/>
      <c r="BP24" s="323"/>
      <c r="BQ24" s="324"/>
      <c r="BR24" s="322">
        <v>1</v>
      </c>
      <c r="BS24" s="323"/>
      <c r="BT24" s="323"/>
      <c r="BU24" s="323"/>
      <c r="BV24" s="323"/>
      <c r="BW24" s="323"/>
      <c r="BX24" s="323"/>
      <c r="BY24" s="323"/>
      <c r="BZ24" s="323"/>
      <c r="CA24" s="323"/>
      <c r="CB24" s="324"/>
      <c r="CC24" s="322">
        <v>1</v>
      </c>
      <c r="CD24" s="323"/>
      <c r="CE24" s="323"/>
      <c r="CF24" s="323"/>
      <c r="CG24" s="323"/>
      <c r="CH24" s="323"/>
      <c r="CI24" s="323"/>
      <c r="CJ24" s="323"/>
      <c r="CK24" s="323"/>
      <c r="CL24" s="323"/>
      <c r="CM24" s="324"/>
      <c r="CN24" s="322">
        <v>1</v>
      </c>
      <c r="CO24" s="323"/>
      <c r="CP24" s="323"/>
      <c r="CQ24" s="323"/>
      <c r="CR24" s="323"/>
      <c r="CS24" s="323"/>
      <c r="CT24" s="323"/>
      <c r="CU24" s="323"/>
      <c r="CV24" s="323"/>
      <c r="CW24" s="323"/>
      <c r="CX24" s="324"/>
    </row>
    <row r="25" spans="1:102" s="5" customFormat="1" ht="15.75" customHeight="1" x14ac:dyDescent="0.2">
      <c r="A25" s="31"/>
      <c r="B25" s="320" t="s">
        <v>140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1"/>
      <c r="AV25" s="322">
        <v>1</v>
      </c>
      <c r="AW25" s="323"/>
      <c r="AX25" s="323"/>
      <c r="AY25" s="323"/>
      <c r="AZ25" s="323"/>
      <c r="BA25" s="323"/>
      <c r="BB25" s="323"/>
      <c r="BC25" s="323"/>
      <c r="BD25" s="323"/>
      <c r="BE25" s="323"/>
      <c r="BF25" s="324"/>
      <c r="BG25" s="322">
        <v>1</v>
      </c>
      <c r="BH25" s="323"/>
      <c r="BI25" s="323"/>
      <c r="BJ25" s="323"/>
      <c r="BK25" s="323"/>
      <c r="BL25" s="323"/>
      <c r="BM25" s="323"/>
      <c r="BN25" s="323"/>
      <c r="BO25" s="323"/>
      <c r="BP25" s="323"/>
      <c r="BQ25" s="324"/>
      <c r="BR25" s="322">
        <v>1</v>
      </c>
      <c r="BS25" s="323"/>
      <c r="BT25" s="323"/>
      <c r="BU25" s="323"/>
      <c r="BV25" s="323"/>
      <c r="BW25" s="323"/>
      <c r="BX25" s="323"/>
      <c r="BY25" s="323"/>
      <c r="BZ25" s="323"/>
      <c r="CA25" s="323"/>
      <c r="CB25" s="324"/>
      <c r="CC25" s="322">
        <v>1</v>
      </c>
      <c r="CD25" s="323"/>
      <c r="CE25" s="323"/>
      <c r="CF25" s="323"/>
      <c r="CG25" s="323"/>
      <c r="CH25" s="323"/>
      <c r="CI25" s="323"/>
      <c r="CJ25" s="323"/>
      <c r="CK25" s="323"/>
      <c r="CL25" s="323"/>
      <c r="CM25" s="324"/>
      <c r="CN25" s="322">
        <v>1</v>
      </c>
      <c r="CO25" s="323"/>
      <c r="CP25" s="323"/>
      <c r="CQ25" s="323"/>
      <c r="CR25" s="323"/>
      <c r="CS25" s="323"/>
      <c r="CT25" s="323"/>
      <c r="CU25" s="323"/>
      <c r="CV25" s="323"/>
      <c r="CW25" s="323"/>
      <c r="CX25" s="324"/>
    </row>
    <row r="26" spans="1:102" s="5" customFormat="1" ht="15.75" customHeight="1" x14ac:dyDescent="0.2">
      <c r="A26" s="31"/>
      <c r="B26" s="320" t="s">
        <v>118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1"/>
      <c r="AV26" s="322">
        <v>0</v>
      </c>
      <c r="AW26" s="323"/>
      <c r="AX26" s="323"/>
      <c r="AY26" s="323"/>
      <c r="AZ26" s="323"/>
      <c r="BA26" s="323"/>
      <c r="BB26" s="323"/>
      <c r="BC26" s="323"/>
      <c r="BD26" s="323"/>
      <c r="BE26" s="323"/>
      <c r="BF26" s="324"/>
      <c r="BG26" s="322">
        <v>0</v>
      </c>
      <c r="BH26" s="323"/>
      <c r="BI26" s="323"/>
      <c r="BJ26" s="323"/>
      <c r="BK26" s="323"/>
      <c r="BL26" s="323"/>
      <c r="BM26" s="323"/>
      <c r="BN26" s="323"/>
      <c r="BO26" s="323"/>
      <c r="BP26" s="323"/>
      <c r="BQ26" s="324"/>
      <c r="BR26" s="322">
        <v>0</v>
      </c>
      <c r="BS26" s="323"/>
      <c r="BT26" s="323"/>
      <c r="BU26" s="323"/>
      <c r="BV26" s="323"/>
      <c r="BW26" s="323"/>
      <c r="BX26" s="323"/>
      <c r="BY26" s="323"/>
      <c r="BZ26" s="323"/>
      <c r="CA26" s="323"/>
      <c r="CB26" s="324"/>
      <c r="CC26" s="322">
        <v>0</v>
      </c>
      <c r="CD26" s="323"/>
      <c r="CE26" s="323"/>
      <c r="CF26" s="323"/>
      <c r="CG26" s="323"/>
      <c r="CH26" s="323"/>
      <c r="CI26" s="323"/>
      <c r="CJ26" s="323"/>
      <c r="CK26" s="323"/>
      <c r="CL26" s="323"/>
      <c r="CM26" s="324"/>
      <c r="CN26" s="322">
        <v>0</v>
      </c>
      <c r="CO26" s="323"/>
      <c r="CP26" s="323"/>
      <c r="CQ26" s="323"/>
      <c r="CR26" s="323"/>
      <c r="CS26" s="323"/>
      <c r="CT26" s="323"/>
      <c r="CU26" s="323"/>
      <c r="CV26" s="323"/>
      <c r="CW26" s="323"/>
      <c r="CX26" s="324"/>
    </row>
    <row r="27" spans="1:102" s="5" customFormat="1" ht="15.75" customHeight="1" x14ac:dyDescent="0.2">
      <c r="A27" s="31"/>
      <c r="B27" s="320" t="s">
        <v>139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1"/>
      <c r="AV27" s="322">
        <v>0</v>
      </c>
      <c r="AW27" s="323"/>
      <c r="AX27" s="323"/>
      <c r="AY27" s="323"/>
      <c r="AZ27" s="323"/>
      <c r="BA27" s="323"/>
      <c r="BB27" s="323"/>
      <c r="BC27" s="323"/>
      <c r="BD27" s="323"/>
      <c r="BE27" s="323"/>
      <c r="BF27" s="324"/>
      <c r="BG27" s="322">
        <v>0</v>
      </c>
      <c r="BH27" s="323"/>
      <c r="BI27" s="323"/>
      <c r="BJ27" s="323"/>
      <c r="BK27" s="323"/>
      <c r="BL27" s="323"/>
      <c r="BM27" s="323"/>
      <c r="BN27" s="323"/>
      <c r="BO27" s="323"/>
      <c r="BP27" s="323"/>
      <c r="BQ27" s="324"/>
      <c r="BR27" s="322">
        <v>0</v>
      </c>
      <c r="BS27" s="323"/>
      <c r="BT27" s="323"/>
      <c r="BU27" s="323"/>
      <c r="BV27" s="323"/>
      <c r="BW27" s="323"/>
      <c r="BX27" s="323"/>
      <c r="BY27" s="323"/>
      <c r="BZ27" s="323"/>
      <c r="CA27" s="323"/>
      <c r="CB27" s="324"/>
      <c r="CC27" s="322">
        <v>0</v>
      </c>
      <c r="CD27" s="323"/>
      <c r="CE27" s="323"/>
      <c r="CF27" s="323"/>
      <c r="CG27" s="323"/>
      <c r="CH27" s="323"/>
      <c r="CI27" s="323"/>
      <c r="CJ27" s="323"/>
      <c r="CK27" s="323"/>
      <c r="CL27" s="323"/>
      <c r="CM27" s="324"/>
      <c r="CN27" s="322">
        <v>0</v>
      </c>
      <c r="CO27" s="323"/>
      <c r="CP27" s="323"/>
      <c r="CQ27" s="323"/>
      <c r="CR27" s="323"/>
      <c r="CS27" s="323"/>
      <c r="CT27" s="323"/>
      <c r="CU27" s="323"/>
      <c r="CV27" s="323"/>
      <c r="CW27" s="323"/>
      <c r="CX27" s="324"/>
    </row>
    <row r="28" spans="1:102" s="5" customFormat="1" ht="15.75" customHeight="1" x14ac:dyDescent="0.2">
      <c r="A28" s="31"/>
      <c r="B28" s="320" t="s">
        <v>138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1"/>
      <c r="AV28" s="322">
        <v>0</v>
      </c>
      <c r="AW28" s="323"/>
      <c r="AX28" s="323"/>
      <c r="AY28" s="323"/>
      <c r="AZ28" s="323"/>
      <c r="BA28" s="323"/>
      <c r="BB28" s="323"/>
      <c r="BC28" s="323"/>
      <c r="BD28" s="323"/>
      <c r="BE28" s="323"/>
      <c r="BF28" s="324"/>
      <c r="BG28" s="322">
        <v>0</v>
      </c>
      <c r="BH28" s="323"/>
      <c r="BI28" s="323"/>
      <c r="BJ28" s="323"/>
      <c r="BK28" s="323"/>
      <c r="BL28" s="323"/>
      <c r="BM28" s="323"/>
      <c r="BN28" s="323"/>
      <c r="BO28" s="323"/>
      <c r="BP28" s="323"/>
      <c r="BQ28" s="324"/>
      <c r="BR28" s="322">
        <v>0</v>
      </c>
      <c r="BS28" s="323"/>
      <c r="BT28" s="323"/>
      <c r="BU28" s="323"/>
      <c r="BV28" s="323"/>
      <c r="BW28" s="323"/>
      <c r="BX28" s="323"/>
      <c r="BY28" s="323"/>
      <c r="BZ28" s="323"/>
      <c r="CA28" s="323"/>
      <c r="CB28" s="324"/>
      <c r="CC28" s="322">
        <v>0</v>
      </c>
      <c r="CD28" s="323"/>
      <c r="CE28" s="323"/>
      <c r="CF28" s="323"/>
      <c r="CG28" s="323"/>
      <c r="CH28" s="323"/>
      <c r="CI28" s="323"/>
      <c r="CJ28" s="323"/>
      <c r="CK28" s="323"/>
      <c r="CL28" s="323"/>
      <c r="CM28" s="324"/>
      <c r="CN28" s="322">
        <v>0</v>
      </c>
      <c r="CO28" s="323"/>
      <c r="CP28" s="323"/>
      <c r="CQ28" s="323"/>
      <c r="CR28" s="323"/>
      <c r="CS28" s="323"/>
      <c r="CT28" s="323"/>
      <c r="CU28" s="323"/>
      <c r="CV28" s="323"/>
      <c r="CW28" s="323"/>
      <c r="CX28" s="324"/>
    </row>
    <row r="29" spans="1:102" s="5" customFormat="1" ht="15.75" customHeight="1" x14ac:dyDescent="0.2">
      <c r="A29" s="31"/>
      <c r="B29" s="320" t="s">
        <v>137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1"/>
      <c r="AV29" s="322"/>
      <c r="AW29" s="323"/>
      <c r="AX29" s="323"/>
      <c r="AY29" s="323"/>
      <c r="AZ29" s="323"/>
      <c r="BA29" s="323"/>
      <c r="BB29" s="323"/>
      <c r="BC29" s="323"/>
      <c r="BD29" s="323"/>
      <c r="BE29" s="323"/>
      <c r="BF29" s="324"/>
      <c r="BG29" s="322"/>
      <c r="BH29" s="323"/>
      <c r="BI29" s="323"/>
      <c r="BJ29" s="323"/>
      <c r="BK29" s="323"/>
      <c r="BL29" s="323"/>
      <c r="BM29" s="323"/>
      <c r="BN29" s="323"/>
      <c r="BO29" s="323"/>
      <c r="BP29" s="323"/>
      <c r="BQ29" s="324"/>
      <c r="BR29" s="322"/>
      <c r="BS29" s="323"/>
      <c r="BT29" s="323"/>
      <c r="BU29" s="323"/>
      <c r="BV29" s="323"/>
      <c r="BW29" s="323"/>
      <c r="BX29" s="323"/>
      <c r="BY29" s="323"/>
      <c r="BZ29" s="323"/>
      <c r="CA29" s="323"/>
      <c r="CB29" s="324"/>
      <c r="CC29" s="322"/>
      <c r="CD29" s="323"/>
      <c r="CE29" s="323"/>
      <c r="CF29" s="323"/>
      <c r="CG29" s="323"/>
      <c r="CH29" s="323"/>
      <c r="CI29" s="323"/>
      <c r="CJ29" s="323"/>
      <c r="CK29" s="323"/>
      <c r="CL29" s="323"/>
      <c r="CM29" s="324"/>
      <c r="CN29" s="322"/>
      <c r="CO29" s="323"/>
      <c r="CP29" s="323"/>
      <c r="CQ29" s="323"/>
      <c r="CR29" s="323"/>
      <c r="CS29" s="323"/>
      <c r="CT29" s="323"/>
      <c r="CU29" s="323"/>
      <c r="CV29" s="323"/>
      <c r="CW29" s="323"/>
      <c r="CX29" s="324"/>
    </row>
    <row r="30" spans="1:102" s="5" customFormat="1" ht="15.75" customHeight="1" x14ac:dyDescent="0.2">
      <c r="A30" s="31"/>
      <c r="B30" s="320" t="s">
        <v>136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1"/>
      <c r="AV30" s="322">
        <v>5</v>
      </c>
      <c r="AW30" s="323"/>
      <c r="AX30" s="323"/>
      <c r="AY30" s="323"/>
      <c r="AZ30" s="323"/>
      <c r="BA30" s="323"/>
      <c r="BB30" s="323"/>
      <c r="BC30" s="323"/>
      <c r="BD30" s="323"/>
      <c r="BE30" s="323"/>
      <c r="BF30" s="324"/>
      <c r="BG30" s="322">
        <v>5</v>
      </c>
      <c r="BH30" s="323"/>
      <c r="BI30" s="323"/>
      <c r="BJ30" s="323"/>
      <c r="BK30" s="323"/>
      <c r="BL30" s="323"/>
      <c r="BM30" s="323"/>
      <c r="BN30" s="323"/>
      <c r="BO30" s="323"/>
      <c r="BP30" s="323"/>
      <c r="BQ30" s="324"/>
      <c r="BR30" s="322">
        <v>5</v>
      </c>
      <c r="BS30" s="323"/>
      <c r="BT30" s="323"/>
      <c r="BU30" s="323"/>
      <c r="BV30" s="323"/>
      <c r="BW30" s="323"/>
      <c r="BX30" s="323"/>
      <c r="BY30" s="323"/>
      <c r="BZ30" s="323"/>
      <c r="CA30" s="323"/>
      <c r="CB30" s="324"/>
      <c r="CC30" s="322">
        <v>5</v>
      </c>
      <c r="CD30" s="323"/>
      <c r="CE30" s="323"/>
      <c r="CF30" s="323"/>
      <c r="CG30" s="323"/>
      <c r="CH30" s="323"/>
      <c r="CI30" s="323"/>
      <c r="CJ30" s="323"/>
      <c r="CK30" s="323"/>
      <c r="CL30" s="323"/>
      <c r="CM30" s="324"/>
      <c r="CN30" s="322">
        <v>5</v>
      </c>
      <c r="CO30" s="323"/>
      <c r="CP30" s="323"/>
      <c r="CQ30" s="323"/>
      <c r="CR30" s="323"/>
      <c r="CS30" s="323"/>
      <c r="CT30" s="323"/>
      <c r="CU30" s="323"/>
      <c r="CV30" s="323"/>
      <c r="CW30" s="323"/>
      <c r="CX30" s="324"/>
    </row>
    <row r="31" spans="1:102" s="5" customFormat="1" ht="15.75" customHeight="1" x14ac:dyDescent="0.2">
      <c r="A31" s="31"/>
      <c r="B31" s="320" t="s">
        <v>135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1"/>
      <c r="AV31" s="322">
        <v>3</v>
      </c>
      <c r="AW31" s="323"/>
      <c r="AX31" s="323"/>
      <c r="AY31" s="323"/>
      <c r="AZ31" s="323"/>
      <c r="BA31" s="323"/>
      <c r="BB31" s="323"/>
      <c r="BC31" s="323"/>
      <c r="BD31" s="323"/>
      <c r="BE31" s="323"/>
      <c r="BF31" s="324"/>
      <c r="BG31" s="322">
        <v>10</v>
      </c>
      <c r="BH31" s="323"/>
      <c r="BI31" s="323"/>
      <c r="BJ31" s="323"/>
      <c r="BK31" s="323"/>
      <c r="BL31" s="323"/>
      <c r="BM31" s="323"/>
      <c r="BN31" s="323"/>
      <c r="BO31" s="323"/>
      <c r="BP31" s="323"/>
      <c r="BQ31" s="324"/>
      <c r="BR31" s="322">
        <v>10</v>
      </c>
      <c r="BS31" s="323"/>
      <c r="BT31" s="323"/>
      <c r="BU31" s="323"/>
      <c r="BV31" s="323"/>
      <c r="BW31" s="323"/>
      <c r="BX31" s="323"/>
      <c r="BY31" s="323"/>
      <c r="BZ31" s="323"/>
      <c r="CA31" s="323"/>
      <c r="CB31" s="324"/>
      <c r="CC31" s="322">
        <v>10</v>
      </c>
      <c r="CD31" s="323"/>
      <c r="CE31" s="323"/>
      <c r="CF31" s="323"/>
      <c r="CG31" s="323"/>
      <c r="CH31" s="323"/>
      <c r="CI31" s="323"/>
      <c r="CJ31" s="323"/>
      <c r="CK31" s="323"/>
      <c r="CL31" s="323"/>
      <c r="CM31" s="324"/>
      <c r="CN31" s="322">
        <v>10</v>
      </c>
      <c r="CO31" s="323"/>
      <c r="CP31" s="323"/>
      <c r="CQ31" s="323"/>
      <c r="CR31" s="323"/>
      <c r="CS31" s="323"/>
      <c r="CT31" s="323"/>
      <c r="CU31" s="323"/>
      <c r="CV31" s="323"/>
      <c r="CW31" s="323"/>
      <c r="CX31" s="324"/>
    </row>
    <row r="32" spans="1:102" s="5" customFormat="1" ht="15.75" customHeight="1" x14ac:dyDescent="0.2">
      <c r="A32" s="31"/>
      <c r="B32" s="320" t="s">
        <v>134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1"/>
      <c r="AV32" s="322">
        <v>3</v>
      </c>
      <c r="AW32" s="323"/>
      <c r="AX32" s="323"/>
      <c r="AY32" s="323"/>
      <c r="AZ32" s="323"/>
      <c r="BA32" s="323"/>
      <c r="BB32" s="323"/>
      <c r="BC32" s="323"/>
      <c r="BD32" s="323"/>
      <c r="BE32" s="323"/>
      <c r="BF32" s="324"/>
      <c r="BG32" s="322">
        <v>30</v>
      </c>
      <c r="BH32" s="323"/>
      <c r="BI32" s="323"/>
      <c r="BJ32" s="323"/>
      <c r="BK32" s="323"/>
      <c r="BL32" s="323"/>
      <c r="BM32" s="323"/>
      <c r="BN32" s="323"/>
      <c r="BO32" s="323"/>
      <c r="BP32" s="323"/>
      <c r="BQ32" s="324"/>
      <c r="BR32" s="322">
        <v>30</v>
      </c>
      <c r="BS32" s="323"/>
      <c r="BT32" s="323"/>
      <c r="BU32" s="323"/>
      <c r="BV32" s="323"/>
      <c r="BW32" s="323"/>
      <c r="BX32" s="323"/>
      <c r="BY32" s="323"/>
      <c r="BZ32" s="323"/>
      <c r="CA32" s="323"/>
      <c r="CB32" s="324"/>
      <c r="CC32" s="322">
        <v>30</v>
      </c>
      <c r="CD32" s="323"/>
      <c r="CE32" s="323"/>
      <c r="CF32" s="323"/>
      <c r="CG32" s="323"/>
      <c r="CH32" s="323"/>
      <c r="CI32" s="323"/>
      <c r="CJ32" s="323"/>
      <c r="CK32" s="323"/>
      <c r="CL32" s="323"/>
      <c r="CM32" s="324"/>
      <c r="CN32" s="322">
        <v>30</v>
      </c>
      <c r="CO32" s="323"/>
      <c r="CP32" s="323"/>
      <c r="CQ32" s="323"/>
      <c r="CR32" s="323"/>
      <c r="CS32" s="323"/>
      <c r="CT32" s="323"/>
      <c r="CU32" s="323"/>
      <c r="CV32" s="323"/>
      <c r="CW32" s="323"/>
      <c r="CX32" s="324"/>
    </row>
    <row r="33" spans="1:102" s="5" customFormat="1" ht="15.75" customHeight="1" x14ac:dyDescent="0.2">
      <c r="A33" s="31"/>
      <c r="B33" s="320" t="s">
        <v>133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1"/>
      <c r="AV33" s="322">
        <v>0</v>
      </c>
      <c r="AW33" s="323"/>
      <c r="AX33" s="323"/>
      <c r="AY33" s="323"/>
      <c r="AZ33" s="323"/>
      <c r="BA33" s="323"/>
      <c r="BB33" s="323"/>
      <c r="BC33" s="323"/>
      <c r="BD33" s="323"/>
      <c r="BE33" s="323"/>
      <c r="BF33" s="324"/>
      <c r="BG33" s="322">
        <v>0</v>
      </c>
      <c r="BH33" s="323"/>
      <c r="BI33" s="323"/>
      <c r="BJ33" s="323"/>
      <c r="BK33" s="323"/>
      <c r="BL33" s="323"/>
      <c r="BM33" s="323"/>
      <c r="BN33" s="323"/>
      <c r="BO33" s="323"/>
      <c r="BP33" s="323"/>
      <c r="BQ33" s="324"/>
      <c r="BR33" s="322">
        <v>0</v>
      </c>
      <c r="BS33" s="323"/>
      <c r="BT33" s="323"/>
      <c r="BU33" s="323"/>
      <c r="BV33" s="323"/>
      <c r="BW33" s="323"/>
      <c r="BX33" s="323"/>
      <c r="BY33" s="323"/>
      <c r="BZ33" s="323"/>
      <c r="CA33" s="323"/>
      <c r="CB33" s="324"/>
      <c r="CC33" s="322">
        <v>0</v>
      </c>
      <c r="CD33" s="323"/>
      <c r="CE33" s="323"/>
      <c r="CF33" s="323"/>
      <c r="CG33" s="323"/>
      <c r="CH33" s="323"/>
      <c r="CI33" s="323"/>
      <c r="CJ33" s="323"/>
      <c r="CK33" s="323"/>
      <c r="CL33" s="323"/>
      <c r="CM33" s="324"/>
      <c r="CN33" s="322">
        <v>0</v>
      </c>
      <c r="CO33" s="323"/>
      <c r="CP33" s="323"/>
      <c r="CQ33" s="323"/>
      <c r="CR33" s="323"/>
      <c r="CS33" s="323"/>
      <c r="CT33" s="323"/>
      <c r="CU33" s="323"/>
      <c r="CV33" s="323"/>
      <c r="CW33" s="323"/>
      <c r="CX33" s="324"/>
    </row>
    <row r="34" spans="1:102" s="5" customFormat="1" ht="15.75" customHeight="1" x14ac:dyDescent="0.2">
      <c r="A34" s="31"/>
      <c r="B34" s="320" t="s">
        <v>129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1"/>
      <c r="AV34" s="322">
        <v>0</v>
      </c>
      <c r="AW34" s="323"/>
      <c r="AX34" s="323"/>
      <c r="AY34" s="323"/>
      <c r="AZ34" s="323"/>
      <c r="BA34" s="323"/>
      <c r="BB34" s="323"/>
      <c r="BC34" s="323"/>
      <c r="BD34" s="323"/>
      <c r="BE34" s="323"/>
      <c r="BF34" s="324"/>
      <c r="BG34" s="322">
        <v>0</v>
      </c>
      <c r="BH34" s="323"/>
      <c r="BI34" s="323"/>
      <c r="BJ34" s="323"/>
      <c r="BK34" s="323"/>
      <c r="BL34" s="323"/>
      <c r="BM34" s="323"/>
      <c r="BN34" s="323"/>
      <c r="BO34" s="323"/>
      <c r="BP34" s="323"/>
      <c r="BQ34" s="324"/>
      <c r="BR34" s="322">
        <v>0</v>
      </c>
      <c r="BS34" s="323"/>
      <c r="BT34" s="323"/>
      <c r="BU34" s="323"/>
      <c r="BV34" s="323"/>
      <c r="BW34" s="323"/>
      <c r="BX34" s="323"/>
      <c r="BY34" s="323"/>
      <c r="BZ34" s="323"/>
      <c r="CA34" s="323"/>
      <c r="CB34" s="324"/>
      <c r="CC34" s="322">
        <v>0</v>
      </c>
      <c r="CD34" s="323"/>
      <c r="CE34" s="323"/>
      <c r="CF34" s="323"/>
      <c r="CG34" s="323"/>
      <c r="CH34" s="323"/>
      <c r="CI34" s="323"/>
      <c r="CJ34" s="323"/>
      <c r="CK34" s="323"/>
      <c r="CL34" s="323"/>
      <c r="CM34" s="324"/>
      <c r="CN34" s="322">
        <v>0</v>
      </c>
      <c r="CO34" s="323"/>
      <c r="CP34" s="323"/>
      <c r="CQ34" s="323"/>
      <c r="CR34" s="323"/>
      <c r="CS34" s="323"/>
      <c r="CT34" s="323"/>
      <c r="CU34" s="323"/>
      <c r="CV34" s="323"/>
      <c r="CW34" s="323"/>
      <c r="CX34" s="324"/>
    </row>
    <row r="35" spans="1:102" s="5" customFormat="1" ht="15.75" customHeight="1" x14ac:dyDescent="0.2">
      <c r="A35" s="31"/>
      <c r="B35" s="320" t="s">
        <v>123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1"/>
      <c r="AV35" s="322">
        <v>1</v>
      </c>
      <c r="AW35" s="323"/>
      <c r="AX35" s="323"/>
      <c r="AY35" s="323"/>
      <c r="AZ35" s="323"/>
      <c r="BA35" s="323"/>
      <c r="BB35" s="323"/>
      <c r="BC35" s="323"/>
      <c r="BD35" s="323"/>
      <c r="BE35" s="323"/>
      <c r="BF35" s="324"/>
      <c r="BG35" s="322">
        <v>1</v>
      </c>
      <c r="BH35" s="323"/>
      <c r="BI35" s="323"/>
      <c r="BJ35" s="323"/>
      <c r="BK35" s="323"/>
      <c r="BL35" s="323"/>
      <c r="BM35" s="323"/>
      <c r="BN35" s="323"/>
      <c r="BO35" s="323"/>
      <c r="BP35" s="323"/>
      <c r="BQ35" s="324"/>
      <c r="BR35" s="322">
        <v>1</v>
      </c>
      <c r="BS35" s="323"/>
      <c r="BT35" s="323"/>
      <c r="BU35" s="323"/>
      <c r="BV35" s="323"/>
      <c r="BW35" s="323"/>
      <c r="BX35" s="323"/>
      <c r="BY35" s="323"/>
      <c r="BZ35" s="323"/>
      <c r="CA35" s="323"/>
      <c r="CB35" s="324"/>
      <c r="CC35" s="322">
        <v>1</v>
      </c>
      <c r="CD35" s="323"/>
      <c r="CE35" s="323"/>
      <c r="CF35" s="323"/>
      <c r="CG35" s="323"/>
      <c r="CH35" s="323"/>
      <c r="CI35" s="323"/>
      <c r="CJ35" s="323"/>
      <c r="CK35" s="323"/>
      <c r="CL35" s="323"/>
      <c r="CM35" s="324"/>
      <c r="CN35" s="322">
        <v>1</v>
      </c>
      <c r="CO35" s="323"/>
      <c r="CP35" s="323"/>
      <c r="CQ35" s="323"/>
      <c r="CR35" s="323"/>
      <c r="CS35" s="323"/>
      <c r="CT35" s="323"/>
      <c r="CU35" s="323"/>
      <c r="CV35" s="323"/>
      <c r="CW35" s="323"/>
      <c r="CX35" s="324"/>
    </row>
    <row r="36" spans="1:102" s="5" customFormat="1" ht="15.75" customHeight="1" x14ac:dyDescent="0.2">
      <c r="A36" s="31"/>
      <c r="B36" s="320" t="s">
        <v>132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1"/>
      <c r="AV36" s="322">
        <v>0</v>
      </c>
      <c r="AW36" s="323"/>
      <c r="AX36" s="323"/>
      <c r="AY36" s="323"/>
      <c r="AZ36" s="323"/>
      <c r="BA36" s="323"/>
      <c r="BB36" s="323"/>
      <c r="BC36" s="323"/>
      <c r="BD36" s="323"/>
      <c r="BE36" s="323"/>
      <c r="BF36" s="324"/>
      <c r="BG36" s="322">
        <v>1</v>
      </c>
      <c r="BH36" s="323"/>
      <c r="BI36" s="323"/>
      <c r="BJ36" s="323"/>
      <c r="BK36" s="323"/>
      <c r="BL36" s="323"/>
      <c r="BM36" s="323"/>
      <c r="BN36" s="323"/>
      <c r="BO36" s="323"/>
      <c r="BP36" s="323"/>
      <c r="BQ36" s="324"/>
      <c r="BR36" s="322">
        <v>1</v>
      </c>
      <c r="BS36" s="323"/>
      <c r="BT36" s="323"/>
      <c r="BU36" s="323"/>
      <c r="BV36" s="323"/>
      <c r="BW36" s="323"/>
      <c r="BX36" s="323"/>
      <c r="BY36" s="323"/>
      <c r="BZ36" s="323"/>
      <c r="CA36" s="323"/>
      <c r="CB36" s="324"/>
      <c r="CC36" s="322">
        <v>1</v>
      </c>
      <c r="CD36" s="323"/>
      <c r="CE36" s="323"/>
      <c r="CF36" s="323"/>
      <c r="CG36" s="323"/>
      <c r="CH36" s="323"/>
      <c r="CI36" s="323"/>
      <c r="CJ36" s="323"/>
      <c r="CK36" s="323"/>
      <c r="CL36" s="323"/>
      <c r="CM36" s="324"/>
      <c r="CN36" s="322">
        <v>1</v>
      </c>
      <c r="CO36" s="323"/>
      <c r="CP36" s="323"/>
      <c r="CQ36" s="323"/>
      <c r="CR36" s="323"/>
      <c r="CS36" s="323"/>
      <c r="CT36" s="323"/>
      <c r="CU36" s="323"/>
      <c r="CV36" s="323"/>
      <c r="CW36" s="323"/>
      <c r="CX36" s="324"/>
    </row>
    <row r="37" spans="1:102" s="5" customFormat="1" ht="15.75" customHeight="1" x14ac:dyDescent="0.2">
      <c r="A37" s="31"/>
      <c r="B37" s="320" t="s">
        <v>119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1"/>
      <c r="AV37" s="322">
        <v>0</v>
      </c>
      <c r="AW37" s="323"/>
      <c r="AX37" s="323"/>
      <c r="AY37" s="323"/>
      <c r="AZ37" s="323"/>
      <c r="BA37" s="323"/>
      <c r="BB37" s="323"/>
      <c r="BC37" s="323"/>
      <c r="BD37" s="323"/>
      <c r="BE37" s="323"/>
      <c r="BF37" s="324"/>
      <c r="BG37" s="322">
        <v>0</v>
      </c>
      <c r="BH37" s="323"/>
      <c r="BI37" s="323"/>
      <c r="BJ37" s="323"/>
      <c r="BK37" s="323"/>
      <c r="BL37" s="323"/>
      <c r="BM37" s="323"/>
      <c r="BN37" s="323"/>
      <c r="BO37" s="323"/>
      <c r="BP37" s="323"/>
      <c r="BQ37" s="324"/>
      <c r="BR37" s="322">
        <v>0</v>
      </c>
      <c r="BS37" s="323"/>
      <c r="BT37" s="323"/>
      <c r="BU37" s="323"/>
      <c r="BV37" s="323"/>
      <c r="BW37" s="323"/>
      <c r="BX37" s="323"/>
      <c r="BY37" s="323"/>
      <c r="BZ37" s="323"/>
      <c r="CA37" s="323"/>
      <c r="CB37" s="324"/>
      <c r="CC37" s="322">
        <v>0</v>
      </c>
      <c r="CD37" s="323"/>
      <c r="CE37" s="323"/>
      <c r="CF37" s="323"/>
      <c r="CG37" s="323"/>
      <c r="CH37" s="323"/>
      <c r="CI37" s="323"/>
      <c r="CJ37" s="323"/>
      <c r="CK37" s="323"/>
      <c r="CL37" s="323"/>
      <c r="CM37" s="324"/>
      <c r="CN37" s="322">
        <v>0</v>
      </c>
      <c r="CO37" s="323"/>
      <c r="CP37" s="323"/>
      <c r="CQ37" s="323"/>
      <c r="CR37" s="323"/>
      <c r="CS37" s="323"/>
      <c r="CT37" s="323"/>
      <c r="CU37" s="323"/>
      <c r="CV37" s="323"/>
      <c r="CW37" s="323"/>
      <c r="CX37" s="324"/>
    </row>
    <row r="38" spans="1:102" s="5" customFormat="1" ht="15.75" customHeight="1" x14ac:dyDescent="0.2">
      <c r="A38" s="31"/>
      <c r="B38" s="320" t="s">
        <v>131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1"/>
      <c r="AV38" s="322"/>
      <c r="AW38" s="323"/>
      <c r="AX38" s="323"/>
      <c r="AY38" s="323"/>
      <c r="AZ38" s="323"/>
      <c r="BA38" s="323"/>
      <c r="BB38" s="323"/>
      <c r="BC38" s="323"/>
      <c r="BD38" s="323"/>
      <c r="BE38" s="323"/>
      <c r="BF38" s="324"/>
      <c r="BG38" s="322"/>
      <c r="BH38" s="323"/>
      <c r="BI38" s="323"/>
      <c r="BJ38" s="323"/>
      <c r="BK38" s="323"/>
      <c r="BL38" s="323"/>
      <c r="BM38" s="323"/>
      <c r="BN38" s="323"/>
      <c r="BO38" s="323"/>
      <c r="BP38" s="323"/>
      <c r="BQ38" s="324"/>
      <c r="BR38" s="322"/>
      <c r="BS38" s="323"/>
      <c r="BT38" s="323"/>
      <c r="BU38" s="323"/>
      <c r="BV38" s="323"/>
      <c r="BW38" s="323"/>
      <c r="BX38" s="323"/>
      <c r="BY38" s="323"/>
      <c r="BZ38" s="323"/>
      <c r="CA38" s="323"/>
      <c r="CB38" s="324"/>
      <c r="CC38" s="322"/>
      <c r="CD38" s="323"/>
      <c r="CE38" s="323"/>
      <c r="CF38" s="323"/>
      <c r="CG38" s="323"/>
      <c r="CH38" s="323"/>
      <c r="CI38" s="323"/>
      <c r="CJ38" s="323"/>
      <c r="CK38" s="323"/>
      <c r="CL38" s="323"/>
      <c r="CM38" s="324"/>
      <c r="CN38" s="322"/>
      <c r="CO38" s="323"/>
      <c r="CP38" s="323"/>
      <c r="CQ38" s="323"/>
      <c r="CR38" s="323"/>
      <c r="CS38" s="323"/>
      <c r="CT38" s="323"/>
      <c r="CU38" s="323"/>
      <c r="CV38" s="323"/>
      <c r="CW38" s="323"/>
      <c r="CX38" s="324"/>
    </row>
    <row r="39" spans="1:102" s="5" customFormat="1" ht="15.75" customHeight="1" x14ac:dyDescent="0.2">
      <c r="A39" s="31"/>
      <c r="B39" s="320" t="s">
        <v>130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1"/>
      <c r="AV39" s="322">
        <v>1</v>
      </c>
      <c r="AW39" s="323"/>
      <c r="AX39" s="323"/>
      <c r="AY39" s="323"/>
      <c r="AZ39" s="323"/>
      <c r="BA39" s="323"/>
      <c r="BB39" s="323"/>
      <c r="BC39" s="323"/>
      <c r="BD39" s="323"/>
      <c r="BE39" s="323"/>
      <c r="BF39" s="324"/>
      <c r="BG39" s="322">
        <v>1</v>
      </c>
      <c r="BH39" s="323"/>
      <c r="BI39" s="323"/>
      <c r="BJ39" s="323"/>
      <c r="BK39" s="323"/>
      <c r="BL39" s="323"/>
      <c r="BM39" s="323"/>
      <c r="BN39" s="323"/>
      <c r="BO39" s="323"/>
      <c r="BP39" s="323"/>
      <c r="BQ39" s="324"/>
      <c r="BR39" s="322">
        <v>1</v>
      </c>
      <c r="BS39" s="323"/>
      <c r="BT39" s="323"/>
      <c r="BU39" s="323"/>
      <c r="BV39" s="323"/>
      <c r="BW39" s="323"/>
      <c r="BX39" s="323"/>
      <c r="BY39" s="323"/>
      <c r="BZ39" s="323"/>
      <c r="CA39" s="323"/>
      <c r="CB39" s="324"/>
      <c r="CC39" s="322">
        <v>1</v>
      </c>
      <c r="CD39" s="323"/>
      <c r="CE39" s="323"/>
      <c r="CF39" s="323"/>
      <c r="CG39" s="323"/>
      <c r="CH39" s="323"/>
      <c r="CI39" s="323"/>
      <c r="CJ39" s="323"/>
      <c r="CK39" s="323"/>
      <c r="CL39" s="323"/>
      <c r="CM39" s="324"/>
      <c r="CN39" s="322">
        <v>1</v>
      </c>
      <c r="CO39" s="323"/>
      <c r="CP39" s="323"/>
      <c r="CQ39" s="323"/>
      <c r="CR39" s="323"/>
      <c r="CS39" s="323"/>
      <c r="CT39" s="323"/>
      <c r="CU39" s="323"/>
      <c r="CV39" s="323"/>
      <c r="CW39" s="323"/>
      <c r="CX39" s="324"/>
    </row>
    <row r="40" spans="1:102" s="5" customFormat="1" ht="15.75" customHeight="1" x14ac:dyDescent="0.2">
      <c r="A40" s="31"/>
      <c r="B40" s="320" t="s">
        <v>129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1"/>
      <c r="AV40" s="322">
        <v>0</v>
      </c>
      <c r="AW40" s="323"/>
      <c r="AX40" s="323"/>
      <c r="AY40" s="323"/>
      <c r="AZ40" s="323"/>
      <c r="BA40" s="323"/>
      <c r="BB40" s="323"/>
      <c r="BC40" s="323"/>
      <c r="BD40" s="323"/>
      <c r="BE40" s="323"/>
      <c r="BF40" s="324"/>
      <c r="BG40" s="322">
        <v>1</v>
      </c>
      <c r="BH40" s="323"/>
      <c r="BI40" s="323"/>
      <c r="BJ40" s="323"/>
      <c r="BK40" s="323"/>
      <c r="BL40" s="323"/>
      <c r="BM40" s="323"/>
      <c r="BN40" s="323"/>
      <c r="BO40" s="323"/>
      <c r="BP40" s="323"/>
      <c r="BQ40" s="324"/>
      <c r="BR40" s="322">
        <v>1</v>
      </c>
      <c r="BS40" s="323"/>
      <c r="BT40" s="323"/>
      <c r="BU40" s="323"/>
      <c r="BV40" s="323"/>
      <c r="BW40" s="323"/>
      <c r="BX40" s="323"/>
      <c r="BY40" s="323"/>
      <c r="BZ40" s="323"/>
      <c r="CA40" s="323"/>
      <c r="CB40" s="324"/>
      <c r="CC40" s="322">
        <v>1</v>
      </c>
      <c r="CD40" s="323"/>
      <c r="CE40" s="323"/>
      <c r="CF40" s="323"/>
      <c r="CG40" s="323"/>
      <c r="CH40" s="323"/>
      <c r="CI40" s="323"/>
      <c r="CJ40" s="323"/>
      <c r="CK40" s="323"/>
      <c r="CL40" s="323"/>
      <c r="CM40" s="324"/>
      <c r="CN40" s="322">
        <v>1</v>
      </c>
      <c r="CO40" s="323"/>
      <c r="CP40" s="323"/>
      <c r="CQ40" s="323"/>
      <c r="CR40" s="323"/>
      <c r="CS40" s="323"/>
      <c r="CT40" s="323"/>
      <c r="CU40" s="323"/>
      <c r="CV40" s="323"/>
      <c r="CW40" s="323"/>
      <c r="CX40" s="324"/>
    </row>
    <row r="41" spans="1:102" s="5" customFormat="1" ht="15.75" customHeight="1" x14ac:dyDescent="0.2">
      <c r="A41" s="31"/>
      <c r="B41" s="320" t="s">
        <v>128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1"/>
      <c r="AV41" s="322">
        <v>0</v>
      </c>
      <c r="AW41" s="323"/>
      <c r="AX41" s="323"/>
      <c r="AY41" s="323"/>
      <c r="AZ41" s="323"/>
      <c r="BA41" s="323"/>
      <c r="BB41" s="323"/>
      <c r="BC41" s="323"/>
      <c r="BD41" s="323"/>
      <c r="BE41" s="323"/>
      <c r="BF41" s="324"/>
      <c r="BG41" s="322">
        <v>1</v>
      </c>
      <c r="BH41" s="323"/>
      <c r="BI41" s="323"/>
      <c r="BJ41" s="323"/>
      <c r="BK41" s="323"/>
      <c r="BL41" s="323"/>
      <c r="BM41" s="323"/>
      <c r="BN41" s="323"/>
      <c r="BO41" s="323"/>
      <c r="BP41" s="323"/>
      <c r="BQ41" s="324"/>
      <c r="BR41" s="322">
        <v>1</v>
      </c>
      <c r="BS41" s="323"/>
      <c r="BT41" s="323"/>
      <c r="BU41" s="323"/>
      <c r="BV41" s="323"/>
      <c r="BW41" s="323"/>
      <c r="BX41" s="323"/>
      <c r="BY41" s="323"/>
      <c r="BZ41" s="323"/>
      <c r="CA41" s="323"/>
      <c r="CB41" s="324"/>
      <c r="CC41" s="322">
        <v>1</v>
      </c>
      <c r="CD41" s="323"/>
      <c r="CE41" s="323"/>
      <c r="CF41" s="323"/>
      <c r="CG41" s="323"/>
      <c r="CH41" s="323"/>
      <c r="CI41" s="323"/>
      <c r="CJ41" s="323"/>
      <c r="CK41" s="323"/>
      <c r="CL41" s="323"/>
      <c r="CM41" s="324"/>
      <c r="CN41" s="322">
        <v>1</v>
      </c>
      <c r="CO41" s="323"/>
      <c r="CP41" s="323"/>
      <c r="CQ41" s="323"/>
      <c r="CR41" s="323"/>
      <c r="CS41" s="323"/>
      <c r="CT41" s="323"/>
      <c r="CU41" s="323"/>
      <c r="CV41" s="323"/>
      <c r="CW41" s="323"/>
      <c r="CX41" s="324"/>
    </row>
    <row r="42" spans="1:102" s="5" customFormat="1" ht="15.75" customHeight="1" x14ac:dyDescent="0.2">
      <c r="A42" s="31"/>
      <c r="B42" s="320" t="s">
        <v>127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1"/>
      <c r="AV42" s="322">
        <v>0</v>
      </c>
      <c r="AW42" s="323"/>
      <c r="AX42" s="323"/>
      <c r="AY42" s="323"/>
      <c r="AZ42" s="323"/>
      <c r="BA42" s="323"/>
      <c r="BB42" s="323"/>
      <c r="BC42" s="323"/>
      <c r="BD42" s="323"/>
      <c r="BE42" s="323"/>
      <c r="BF42" s="324"/>
      <c r="BG42" s="322">
        <v>1</v>
      </c>
      <c r="BH42" s="323"/>
      <c r="BI42" s="323"/>
      <c r="BJ42" s="323"/>
      <c r="BK42" s="323"/>
      <c r="BL42" s="323"/>
      <c r="BM42" s="323"/>
      <c r="BN42" s="323"/>
      <c r="BO42" s="323"/>
      <c r="BP42" s="323"/>
      <c r="BQ42" s="324"/>
      <c r="BR42" s="322">
        <v>1</v>
      </c>
      <c r="BS42" s="323"/>
      <c r="BT42" s="323"/>
      <c r="BU42" s="323"/>
      <c r="BV42" s="323"/>
      <c r="BW42" s="323"/>
      <c r="BX42" s="323"/>
      <c r="BY42" s="323"/>
      <c r="BZ42" s="323"/>
      <c r="CA42" s="323"/>
      <c r="CB42" s="324"/>
      <c r="CC42" s="322">
        <v>1</v>
      </c>
      <c r="CD42" s="323"/>
      <c r="CE42" s="323"/>
      <c r="CF42" s="323"/>
      <c r="CG42" s="323"/>
      <c r="CH42" s="323"/>
      <c r="CI42" s="323"/>
      <c r="CJ42" s="323"/>
      <c r="CK42" s="323"/>
      <c r="CL42" s="323"/>
      <c r="CM42" s="324"/>
      <c r="CN42" s="322">
        <v>1</v>
      </c>
      <c r="CO42" s="323"/>
      <c r="CP42" s="323"/>
      <c r="CQ42" s="323"/>
      <c r="CR42" s="323"/>
      <c r="CS42" s="323"/>
      <c r="CT42" s="323"/>
      <c r="CU42" s="323"/>
      <c r="CV42" s="323"/>
      <c r="CW42" s="323"/>
      <c r="CX42" s="324"/>
    </row>
    <row r="43" spans="1:102" s="5" customFormat="1" ht="15.75" customHeight="1" x14ac:dyDescent="0.2">
      <c r="A43" s="31"/>
      <c r="B43" s="320" t="s">
        <v>126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1"/>
      <c r="AV43" s="322">
        <v>0</v>
      </c>
      <c r="AW43" s="323"/>
      <c r="AX43" s="323"/>
      <c r="AY43" s="323"/>
      <c r="AZ43" s="323"/>
      <c r="BA43" s="323"/>
      <c r="BB43" s="323"/>
      <c r="BC43" s="323"/>
      <c r="BD43" s="323"/>
      <c r="BE43" s="323"/>
      <c r="BF43" s="324"/>
      <c r="BG43" s="322">
        <v>0</v>
      </c>
      <c r="BH43" s="323"/>
      <c r="BI43" s="323"/>
      <c r="BJ43" s="323"/>
      <c r="BK43" s="323"/>
      <c r="BL43" s="323"/>
      <c r="BM43" s="323"/>
      <c r="BN43" s="323"/>
      <c r="BO43" s="323"/>
      <c r="BP43" s="323"/>
      <c r="BQ43" s="324"/>
      <c r="BR43" s="322">
        <v>0</v>
      </c>
      <c r="BS43" s="323"/>
      <c r="BT43" s="323"/>
      <c r="BU43" s="323"/>
      <c r="BV43" s="323"/>
      <c r="BW43" s="323"/>
      <c r="BX43" s="323"/>
      <c r="BY43" s="323"/>
      <c r="BZ43" s="323"/>
      <c r="CA43" s="323"/>
      <c r="CB43" s="324"/>
      <c r="CC43" s="322">
        <v>0</v>
      </c>
      <c r="CD43" s="323"/>
      <c r="CE43" s="323"/>
      <c r="CF43" s="323"/>
      <c r="CG43" s="323"/>
      <c r="CH43" s="323"/>
      <c r="CI43" s="323"/>
      <c r="CJ43" s="323"/>
      <c r="CK43" s="323"/>
      <c r="CL43" s="323"/>
      <c r="CM43" s="324"/>
      <c r="CN43" s="322">
        <v>0</v>
      </c>
      <c r="CO43" s="323"/>
      <c r="CP43" s="323"/>
      <c r="CQ43" s="323"/>
      <c r="CR43" s="323"/>
      <c r="CS43" s="323"/>
      <c r="CT43" s="323"/>
      <c r="CU43" s="323"/>
      <c r="CV43" s="323"/>
      <c r="CW43" s="323"/>
      <c r="CX43" s="324"/>
    </row>
    <row r="44" spans="1:102" s="5" customFormat="1" ht="15.75" customHeight="1" x14ac:dyDescent="0.2">
      <c r="A44" s="31"/>
      <c r="B44" s="320" t="s">
        <v>125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1"/>
      <c r="AV44" s="322">
        <v>0</v>
      </c>
      <c r="AW44" s="323"/>
      <c r="AX44" s="323"/>
      <c r="AY44" s="323"/>
      <c r="AZ44" s="323"/>
      <c r="BA44" s="323"/>
      <c r="BB44" s="323"/>
      <c r="BC44" s="323"/>
      <c r="BD44" s="323"/>
      <c r="BE44" s="323"/>
      <c r="BF44" s="324"/>
      <c r="BG44" s="322">
        <v>0</v>
      </c>
      <c r="BH44" s="323"/>
      <c r="BI44" s="323"/>
      <c r="BJ44" s="323"/>
      <c r="BK44" s="323"/>
      <c r="BL44" s="323"/>
      <c r="BM44" s="323"/>
      <c r="BN44" s="323"/>
      <c r="BO44" s="323"/>
      <c r="BP44" s="323"/>
      <c r="BQ44" s="324"/>
      <c r="BR44" s="322">
        <v>0</v>
      </c>
      <c r="BS44" s="323"/>
      <c r="BT44" s="323"/>
      <c r="BU44" s="323"/>
      <c r="BV44" s="323"/>
      <c r="BW44" s="323"/>
      <c r="BX44" s="323"/>
      <c r="BY44" s="323"/>
      <c r="BZ44" s="323"/>
      <c r="CA44" s="323"/>
      <c r="CB44" s="324"/>
      <c r="CC44" s="322">
        <v>0</v>
      </c>
      <c r="CD44" s="323"/>
      <c r="CE44" s="323"/>
      <c r="CF44" s="323"/>
      <c r="CG44" s="323"/>
      <c r="CH44" s="323"/>
      <c r="CI44" s="323"/>
      <c r="CJ44" s="323"/>
      <c r="CK44" s="323"/>
      <c r="CL44" s="323"/>
      <c r="CM44" s="324"/>
      <c r="CN44" s="322">
        <v>0</v>
      </c>
      <c r="CO44" s="323"/>
      <c r="CP44" s="323"/>
      <c r="CQ44" s="323"/>
      <c r="CR44" s="323"/>
      <c r="CS44" s="323"/>
      <c r="CT44" s="323"/>
      <c r="CU44" s="323"/>
      <c r="CV44" s="323"/>
      <c r="CW44" s="323"/>
      <c r="CX44" s="324"/>
    </row>
    <row r="45" spans="1:102" s="5" customFormat="1" ht="15.75" customHeight="1" x14ac:dyDescent="0.2">
      <c r="A45" s="31"/>
      <c r="B45" s="320" t="s">
        <v>124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1"/>
      <c r="AV45" s="322">
        <v>2</v>
      </c>
      <c r="AW45" s="323"/>
      <c r="AX45" s="323"/>
      <c r="AY45" s="323"/>
      <c r="AZ45" s="323"/>
      <c r="BA45" s="323"/>
      <c r="BB45" s="323"/>
      <c r="BC45" s="323"/>
      <c r="BD45" s="323"/>
      <c r="BE45" s="323"/>
      <c r="BF45" s="324"/>
      <c r="BG45" s="322">
        <v>3</v>
      </c>
      <c r="BH45" s="323"/>
      <c r="BI45" s="323"/>
      <c r="BJ45" s="323"/>
      <c r="BK45" s="323"/>
      <c r="BL45" s="323"/>
      <c r="BM45" s="323"/>
      <c r="BN45" s="323"/>
      <c r="BO45" s="323"/>
      <c r="BP45" s="323"/>
      <c r="BQ45" s="324"/>
      <c r="BR45" s="322">
        <v>6</v>
      </c>
      <c r="BS45" s="323"/>
      <c r="BT45" s="323"/>
      <c r="BU45" s="323"/>
      <c r="BV45" s="323"/>
      <c r="BW45" s="323"/>
      <c r="BX45" s="323"/>
      <c r="BY45" s="323"/>
      <c r="BZ45" s="323"/>
      <c r="CA45" s="323"/>
      <c r="CB45" s="324"/>
      <c r="CC45" s="322">
        <v>6</v>
      </c>
      <c r="CD45" s="323"/>
      <c r="CE45" s="323"/>
      <c r="CF45" s="323"/>
      <c r="CG45" s="323"/>
      <c r="CH45" s="323"/>
      <c r="CI45" s="323"/>
      <c r="CJ45" s="323"/>
      <c r="CK45" s="323"/>
      <c r="CL45" s="323"/>
      <c r="CM45" s="324"/>
      <c r="CN45" s="322">
        <v>7</v>
      </c>
      <c r="CO45" s="323"/>
      <c r="CP45" s="323"/>
      <c r="CQ45" s="323"/>
      <c r="CR45" s="323"/>
      <c r="CS45" s="323"/>
      <c r="CT45" s="323"/>
      <c r="CU45" s="323"/>
      <c r="CV45" s="323"/>
      <c r="CW45" s="323"/>
      <c r="CX45" s="324"/>
    </row>
    <row r="46" spans="1:102" s="5" customFormat="1" ht="15.75" customHeight="1" x14ac:dyDescent="0.2">
      <c r="A46" s="31"/>
      <c r="B46" s="320" t="s">
        <v>123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1"/>
      <c r="AV46" s="322">
        <v>1</v>
      </c>
      <c r="AW46" s="323"/>
      <c r="AX46" s="323"/>
      <c r="AY46" s="323"/>
      <c r="AZ46" s="323"/>
      <c r="BA46" s="323"/>
      <c r="BB46" s="323"/>
      <c r="BC46" s="323"/>
      <c r="BD46" s="323"/>
      <c r="BE46" s="323"/>
      <c r="BF46" s="324"/>
      <c r="BG46" s="322">
        <v>1</v>
      </c>
      <c r="BH46" s="323"/>
      <c r="BI46" s="323"/>
      <c r="BJ46" s="323"/>
      <c r="BK46" s="323"/>
      <c r="BL46" s="323"/>
      <c r="BM46" s="323"/>
      <c r="BN46" s="323"/>
      <c r="BO46" s="323"/>
      <c r="BP46" s="323"/>
      <c r="BQ46" s="324"/>
      <c r="BR46" s="322">
        <v>1</v>
      </c>
      <c r="BS46" s="323"/>
      <c r="BT46" s="323"/>
      <c r="BU46" s="323"/>
      <c r="BV46" s="323"/>
      <c r="BW46" s="323"/>
      <c r="BX46" s="323"/>
      <c r="BY46" s="323"/>
      <c r="BZ46" s="323"/>
      <c r="CA46" s="323"/>
      <c r="CB46" s="324"/>
      <c r="CC46" s="322">
        <v>1</v>
      </c>
      <c r="CD46" s="323"/>
      <c r="CE46" s="323"/>
      <c r="CF46" s="323"/>
      <c r="CG46" s="323"/>
      <c r="CH46" s="323"/>
      <c r="CI46" s="323"/>
      <c r="CJ46" s="323"/>
      <c r="CK46" s="323"/>
      <c r="CL46" s="323"/>
      <c r="CM46" s="324"/>
      <c r="CN46" s="322">
        <v>1</v>
      </c>
      <c r="CO46" s="323"/>
      <c r="CP46" s="323"/>
      <c r="CQ46" s="323"/>
      <c r="CR46" s="323"/>
      <c r="CS46" s="323"/>
      <c r="CT46" s="323"/>
      <c r="CU46" s="323"/>
      <c r="CV46" s="323"/>
      <c r="CW46" s="323"/>
      <c r="CX46" s="324"/>
    </row>
    <row r="47" spans="1:102" s="5" customFormat="1" ht="15.75" customHeight="1" x14ac:dyDescent="0.2">
      <c r="A47" s="31"/>
      <c r="B47" s="320" t="s">
        <v>122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1"/>
      <c r="AV47" s="322">
        <v>0.1</v>
      </c>
      <c r="AW47" s="323"/>
      <c r="AX47" s="323"/>
      <c r="AY47" s="323"/>
      <c r="AZ47" s="323"/>
      <c r="BA47" s="323"/>
      <c r="BB47" s="323"/>
      <c r="BC47" s="323"/>
      <c r="BD47" s="323"/>
      <c r="BE47" s="323"/>
      <c r="BF47" s="324"/>
      <c r="BG47" s="322">
        <v>0.05</v>
      </c>
      <c r="BH47" s="323"/>
      <c r="BI47" s="323"/>
      <c r="BJ47" s="323"/>
      <c r="BK47" s="323"/>
      <c r="BL47" s="323"/>
      <c r="BM47" s="323"/>
      <c r="BN47" s="323"/>
      <c r="BO47" s="323"/>
      <c r="BP47" s="323"/>
      <c r="BQ47" s="324"/>
      <c r="BR47" s="322">
        <v>0.05</v>
      </c>
      <c r="BS47" s="323"/>
      <c r="BT47" s="323"/>
      <c r="BU47" s="323"/>
      <c r="BV47" s="323"/>
      <c r="BW47" s="323"/>
      <c r="BX47" s="323"/>
      <c r="BY47" s="323"/>
      <c r="BZ47" s="323"/>
      <c r="CA47" s="323"/>
      <c r="CB47" s="324"/>
      <c r="CC47" s="322">
        <v>0.05</v>
      </c>
      <c r="CD47" s="323"/>
      <c r="CE47" s="323"/>
      <c r="CF47" s="323"/>
      <c r="CG47" s="323"/>
      <c r="CH47" s="323"/>
      <c r="CI47" s="323"/>
      <c r="CJ47" s="323"/>
      <c r="CK47" s="323"/>
      <c r="CL47" s="323"/>
      <c r="CM47" s="324"/>
      <c r="CN47" s="322">
        <v>0.05</v>
      </c>
      <c r="CO47" s="323"/>
      <c r="CP47" s="323"/>
      <c r="CQ47" s="323"/>
      <c r="CR47" s="323"/>
      <c r="CS47" s="323"/>
      <c r="CT47" s="323"/>
      <c r="CU47" s="323"/>
      <c r="CV47" s="323"/>
      <c r="CW47" s="323"/>
      <c r="CX47" s="324"/>
    </row>
    <row r="48" spans="1:102" s="5" customFormat="1" ht="15.75" customHeight="1" x14ac:dyDescent="0.2">
      <c r="A48" s="31"/>
      <c r="B48" s="320" t="s">
        <v>121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1"/>
      <c r="AV48" s="322">
        <v>0</v>
      </c>
      <c r="AW48" s="323"/>
      <c r="AX48" s="323"/>
      <c r="AY48" s="323"/>
      <c r="AZ48" s="323"/>
      <c r="BA48" s="323"/>
      <c r="BB48" s="323"/>
      <c r="BC48" s="323"/>
      <c r="BD48" s="323"/>
      <c r="BE48" s="323"/>
      <c r="BF48" s="324"/>
      <c r="BG48" s="322">
        <v>0</v>
      </c>
      <c r="BH48" s="323"/>
      <c r="BI48" s="323"/>
      <c r="BJ48" s="323"/>
      <c r="BK48" s="323"/>
      <c r="BL48" s="323"/>
      <c r="BM48" s="323"/>
      <c r="BN48" s="323"/>
      <c r="BO48" s="323"/>
      <c r="BP48" s="323"/>
      <c r="BQ48" s="324"/>
      <c r="BR48" s="322">
        <v>0</v>
      </c>
      <c r="BS48" s="323"/>
      <c r="BT48" s="323"/>
      <c r="BU48" s="323"/>
      <c r="BV48" s="323"/>
      <c r="BW48" s="323"/>
      <c r="BX48" s="323"/>
      <c r="BY48" s="323"/>
      <c r="BZ48" s="323"/>
      <c r="CA48" s="323"/>
      <c r="CB48" s="324"/>
      <c r="CC48" s="322">
        <v>0</v>
      </c>
      <c r="CD48" s="323"/>
      <c r="CE48" s="323"/>
      <c r="CF48" s="323"/>
      <c r="CG48" s="323"/>
      <c r="CH48" s="323"/>
      <c r="CI48" s="323"/>
      <c r="CJ48" s="323"/>
      <c r="CK48" s="323"/>
      <c r="CL48" s="323"/>
      <c r="CM48" s="324"/>
      <c r="CN48" s="322">
        <v>0</v>
      </c>
      <c r="CO48" s="323"/>
      <c r="CP48" s="323"/>
      <c r="CQ48" s="323"/>
      <c r="CR48" s="323"/>
      <c r="CS48" s="323"/>
      <c r="CT48" s="323"/>
      <c r="CU48" s="323"/>
      <c r="CV48" s="323"/>
      <c r="CW48" s="323"/>
      <c r="CX48" s="324"/>
    </row>
    <row r="49" spans="1:102" s="5" customFormat="1" ht="15.75" customHeight="1" x14ac:dyDescent="0.2">
      <c r="A49" s="31"/>
      <c r="B49" s="320" t="s">
        <v>120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1"/>
      <c r="AV49" s="322">
        <v>0</v>
      </c>
      <c r="AW49" s="323"/>
      <c r="AX49" s="323"/>
      <c r="AY49" s="323"/>
      <c r="AZ49" s="323"/>
      <c r="BA49" s="323"/>
      <c r="BB49" s="323"/>
      <c r="BC49" s="323"/>
      <c r="BD49" s="323"/>
      <c r="BE49" s="323"/>
      <c r="BF49" s="324"/>
      <c r="BG49" s="322">
        <v>0</v>
      </c>
      <c r="BH49" s="323"/>
      <c r="BI49" s="323"/>
      <c r="BJ49" s="323"/>
      <c r="BK49" s="323"/>
      <c r="BL49" s="323"/>
      <c r="BM49" s="323"/>
      <c r="BN49" s="323"/>
      <c r="BO49" s="323"/>
      <c r="BP49" s="323"/>
      <c r="BQ49" s="324"/>
      <c r="BR49" s="322">
        <v>0</v>
      </c>
      <c r="BS49" s="323"/>
      <c r="BT49" s="323"/>
      <c r="BU49" s="323"/>
      <c r="BV49" s="323"/>
      <c r="BW49" s="323"/>
      <c r="BX49" s="323"/>
      <c r="BY49" s="323"/>
      <c r="BZ49" s="323"/>
      <c r="CA49" s="323"/>
      <c r="CB49" s="324"/>
      <c r="CC49" s="322">
        <v>0</v>
      </c>
      <c r="CD49" s="323"/>
      <c r="CE49" s="323"/>
      <c r="CF49" s="323"/>
      <c r="CG49" s="323"/>
      <c r="CH49" s="323"/>
      <c r="CI49" s="323"/>
      <c r="CJ49" s="323"/>
      <c r="CK49" s="323"/>
      <c r="CL49" s="323"/>
      <c r="CM49" s="324"/>
      <c r="CN49" s="322">
        <v>0</v>
      </c>
      <c r="CO49" s="323"/>
      <c r="CP49" s="323"/>
      <c r="CQ49" s="323"/>
      <c r="CR49" s="323"/>
      <c r="CS49" s="323"/>
      <c r="CT49" s="323"/>
      <c r="CU49" s="323"/>
      <c r="CV49" s="323"/>
      <c r="CW49" s="323"/>
      <c r="CX49" s="324"/>
    </row>
    <row r="50" spans="1:102" s="5" customFormat="1" ht="15.75" customHeight="1" x14ac:dyDescent="0.2">
      <c r="A50" s="31"/>
      <c r="B50" s="320" t="s">
        <v>119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1"/>
      <c r="AV50" s="322">
        <v>0.05</v>
      </c>
      <c r="AW50" s="323"/>
      <c r="AX50" s="323"/>
      <c r="AY50" s="323"/>
      <c r="AZ50" s="323"/>
      <c r="BA50" s="323"/>
      <c r="BB50" s="323"/>
      <c r="BC50" s="323"/>
      <c r="BD50" s="323"/>
      <c r="BE50" s="323"/>
      <c r="BF50" s="324"/>
      <c r="BG50" s="322">
        <v>5.0000000000000001E-3</v>
      </c>
      <c r="BH50" s="323"/>
      <c r="BI50" s="323"/>
      <c r="BJ50" s="323"/>
      <c r="BK50" s="323"/>
      <c r="BL50" s="323"/>
      <c r="BM50" s="323"/>
      <c r="BN50" s="323"/>
      <c r="BO50" s="323"/>
      <c r="BP50" s="323"/>
      <c r="BQ50" s="324"/>
      <c r="BR50" s="322">
        <v>5.0000000000000001E-3</v>
      </c>
      <c r="BS50" s="323"/>
      <c r="BT50" s="323"/>
      <c r="BU50" s="323"/>
      <c r="BV50" s="323"/>
      <c r="BW50" s="323"/>
      <c r="BX50" s="323"/>
      <c r="BY50" s="323"/>
      <c r="BZ50" s="323"/>
      <c r="CA50" s="323"/>
      <c r="CB50" s="324"/>
      <c r="CC50" s="322">
        <v>5.0000000000000001E-3</v>
      </c>
      <c r="CD50" s="323"/>
      <c r="CE50" s="323"/>
      <c r="CF50" s="323"/>
      <c r="CG50" s="323"/>
      <c r="CH50" s="323"/>
      <c r="CI50" s="323"/>
      <c r="CJ50" s="323"/>
      <c r="CK50" s="323"/>
      <c r="CL50" s="323"/>
      <c r="CM50" s="324"/>
      <c r="CN50" s="322">
        <v>5.0000000000000001E-3</v>
      </c>
      <c r="CO50" s="323"/>
      <c r="CP50" s="323"/>
      <c r="CQ50" s="323"/>
      <c r="CR50" s="323"/>
      <c r="CS50" s="323"/>
      <c r="CT50" s="323"/>
      <c r="CU50" s="323"/>
      <c r="CV50" s="323"/>
      <c r="CW50" s="323"/>
      <c r="CX50" s="324"/>
    </row>
    <row r="51" spans="1:102" s="5" customFormat="1" ht="15.75" customHeight="1" x14ac:dyDescent="0.2">
      <c r="A51" s="31"/>
      <c r="B51" s="320" t="s">
        <v>118</v>
      </c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1"/>
      <c r="AV51" s="322">
        <v>2</v>
      </c>
      <c r="AW51" s="323"/>
      <c r="AX51" s="323"/>
      <c r="AY51" s="323"/>
      <c r="AZ51" s="323"/>
      <c r="BA51" s="323"/>
      <c r="BB51" s="323"/>
      <c r="BC51" s="323"/>
      <c r="BD51" s="323"/>
      <c r="BE51" s="323"/>
      <c r="BF51" s="324"/>
      <c r="BG51" s="322">
        <v>2</v>
      </c>
      <c r="BH51" s="323"/>
      <c r="BI51" s="323"/>
      <c r="BJ51" s="323"/>
      <c r="BK51" s="323"/>
      <c r="BL51" s="323"/>
      <c r="BM51" s="323"/>
      <c r="BN51" s="323"/>
      <c r="BO51" s="323"/>
      <c r="BP51" s="323"/>
      <c r="BQ51" s="324"/>
      <c r="BR51" s="322">
        <v>2</v>
      </c>
      <c r="BS51" s="323"/>
      <c r="BT51" s="323"/>
      <c r="BU51" s="323"/>
      <c r="BV51" s="323"/>
      <c r="BW51" s="323"/>
      <c r="BX51" s="323"/>
      <c r="BY51" s="323"/>
      <c r="BZ51" s="323"/>
      <c r="CA51" s="323"/>
      <c r="CB51" s="324"/>
      <c r="CC51" s="322">
        <v>2</v>
      </c>
      <c r="CD51" s="323"/>
      <c r="CE51" s="323"/>
      <c r="CF51" s="323"/>
      <c r="CG51" s="323"/>
      <c r="CH51" s="323"/>
      <c r="CI51" s="323"/>
      <c r="CJ51" s="323"/>
      <c r="CK51" s="323"/>
      <c r="CL51" s="323"/>
      <c r="CM51" s="324"/>
      <c r="CN51" s="322">
        <v>2</v>
      </c>
      <c r="CO51" s="323"/>
      <c r="CP51" s="323"/>
      <c r="CQ51" s="323"/>
      <c r="CR51" s="323"/>
      <c r="CS51" s="323"/>
      <c r="CT51" s="323"/>
      <c r="CU51" s="323"/>
      <c r="CV51" s="323"/>
      <c r="CW51" s="323"/>
      <c r="CX51" s="324"/>
    </row>
    <row r="52" spans="1:102" s="5" customFormat="1" ht="15.75" customHeight="1" x14ac:dyDescent="0.2">
      <c r="A52" s="31"/>
      <c r="B52" s="320" t="s">
        <v>117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1"/>
      <c r="AV52" s="322">
        <v>1</v>
      </c>
      <c r="AW52" s="323"/>
      <c r="AX52" s="323"/>
      <c r="AY52" s="323"/>
      <c r="AZ52" s="323"/>
      <c r="BA52" s="323"/>
      <c r="BB52" s="323"/>
      <c r="BC52" s="323"/>
      <c r="BD52" s="323"/>
      <c r="BE52" s="323"/>
      <c r="BF52" s="324"/>
      <c r="BG52" s="322">
        <v>1</v>
      </c>
      <c r="BH52" s="323"/>
      <c r="BI52" s="323"/>
      <c r="BJ52" s="323"/>
      <c r="BK52" s="323"/>
      <c r="BL52" s="323"/>
      <c r="BM52" s="323"/>
      <c r="BN52" s="323"/>
      <c r="BO52" s="323"/>
      <c r="BP52" s="323"/>
      <c r="BQ52" s="324"/>
      <c r="BR52" s="322">
        <v>1</v>
      </c>
      <c r="BS52" s="323"/>
      <c r="BT52" s="323"/>
      <c r="BU52" s="323"/>
      <c r="BV52" s="323"/>
      <c r="BW52" s="323"/>
      <c r="BX52" s="323"/>
      <c r="BY52" s="323"/>
      <c r="BZ52" s="323"/>
      <c r="CA52" s="323"/>
      <c r="CB52" s="324"/>
      <c r="CC52" s="322">
        <v>1</v>
      </c>
      <c r="CD52" s="323"/>
      <c r="CE52" s="323"/>
      <c r="CF52" s="323"/>
      <c r="CG52" s="323"/>
      <c r="CH52" s="323"/>
      <c r="CI52" s="323"/>
      <c r="CJ52" s="323"/>
      <c r="CK52" s="323"/>
      <c r="CL52" s="323"/>
      <c r="CM52" s="324"/>
      <c r="CN52" s="322">
        <v>1</v>
      </c>
      <c r="CO52" s="323"/>
      <c r="CP52" s="323"/>
      <c r="CQ52" s="323"/>
      <c r="CR52" s="323"/>
      <c r="CS52" s="323"/>
      <c r="CT52" s="323"/>
      <c r="CU52" s="323"/>
      <c r="CV52" s="323"/>
      <c r="CW52" s="323"/>
      <c r="CX52" s="324"/>
    </row>
    <row r="53" spans="1:102" s="5" customFormat="1" ht="60" customHeight="1" x14ac:dyDescent="0.2">
      <c r="A53" s="31"/>
      <c r="B53" s="327" t="s">
        <v>116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0"/>
      <c r="AV53" s="322">
        <v>0.89749999999999996</v>
      </c>
      <c r="AW53" s="323"/>
      <c r="AX53" s="323"/>
      <c r="AY53" s="323"/>
      <c r="AZ53" s="323"/>
      <c r="BA53" s="323"/>
      <c r="BB53" s="323"/>
      <c r="BC53" s="323"/>
      <c r="BD53" s="323"/>
      <c r="BE53" s="323"/>
      <c r="BF53" s="324"/>
      <c r="BG53" s="322">
        <v>0.89749999999999996</v>
      </c>
      <c r="BH53" s="323"/>
      <c r="BI53" s="323"/>
      <c r="BJ53" s="323"/>
      <c r="BK53" s="323"/>
      <c r="BL53" s="323"/>
      <c r="BM53" s="323"/>
      <c r="BN53" s="323"/>
      <c r="BO53" s="323"/>
      <c r="BP53" s="323"/>
      <c r="BQ53" s="324"/>
      <c r="BR53" s="322">
        <v>0.89749999999999996</v>
      </c>
      <c r="BS53" s="323"/>
      <c r="BT53" s="323"/>
      <c r="BU53" s="323"/>
      <c r="BV53" s="323"/>
      <c r="BW53" s="323"/>
      <c r="BX53" s="323"/>
      <c r="BY53" s="323"/>
      <c r="BZ53" s="323"/>
      <c r="CA53" s="323"/>
      <c r="CB53" s="324"/>
      <c r="CC53" s="322">
        <v>0.89749999999999996</v>
      </c>
      <c r="CD53" s="323"/>
      <c r="CE53" s="323"/>
      <c r="CF53" s="323"/>
      <c r="CG53" s="323"/>
      <c r="CH53" s="323"/>
      <c r="CI53" s="323"/>
      <c r="CJ53" s="323"/>
      <c r="CK53" s="323"/>
      <c r="CL53" s="323"/>
      <c r="CM53" s="324"/>
      <c r="CN53" s="322">
        <v>0.89749999999999996</v>
      </c>
      <c r="CO53" s="323"/>
      <c r="CP53" s="323"/>
      <c r="CQ53" s="323"/>
      <c r="CR53" s="323"/>
      <c r="CS53" s="323"/>
      <c r="CT53" s="323"/>
      <c r="CU53" s="323"/>
      <c r="CV53" s="323"/>
      <c r="CW53" s="323"/>
      <c r="CX53" s="324"/>
    </row>
    <row r="54" spans="1:102" s="5" customFormat="1" x14ac:dyDescent="0.2">
      <c r="A54" s="2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</row>
    <row r="55" spans="1:102" s="1" customFormat="1" ht="15.75" x14ac:dyDescent="0.25">
      <c r="A55" s="417" t="str">
        <f>Главная!B8</f>
        <v xml:space="preserve">Генеральный директор 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 t="str">
        <f>Главная!B9</f>
        <v>Сахратов Роман Фанисович</v>
      </c>
      <c r="AM55" s="417"/>
      <c r="AN55" s="417"/>
      <c r="AO55" s="417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7"/>
      <c r="BD55" s="417"/>
      <c r="BE55" s="417"/>
      <c r="BF55" s="417"/>
      <c r="BG55" s="417"/>
      <c r="BH55" s="417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7"/>
      <c r="CC55" s="417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/>
      <c r="CP55" s="417"/>
      <c r="CQ55" s="417"/>
      <c r="CR55" s="417"/>
      <c r="CS55" s="417"/>
      <c r="CT55" s="417"/>
      <c r="CU55" s="417"/>
      <c r="CV55" s="417"/>
      <c r="CW55" s="417"/>
      <c r="CX55" s="417"/>
    </row>
    <row r="56" spans="1:102" s="3" customFormat="1" ht="13.5" customHeight="1" x14ac:dyDescent="0.2">
      <c r="A56" s="144" t="s">
        <v>18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 t="s">
        <v>19</v>
      </c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 t="s">
        <v>20</v>
      </c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</row>
    <row r="57" spans="1:102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102" ht="9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102" s="7" customFormat="1" ht="27.75" customHeight="1" x14ac:dyDescent="0.2">
      <c r="A59" s="325" t="s">
        <v>115</v>
      </c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6"/>
      <c r="BX59" s="326"/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</row>
    <row r="60" spans="1:102" s="7" customFormat="1" ht="26.25" customHeight="1" x14ac:dyDescent="0.2">
      <c r="A60" s="325" t="s">
        <v>114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</row>
    <row r="61" spans="1:102" ht="3" customHeight="1" x14ac:dyDescent="0.25"/>
  </sheetData>
  <mergeCells count="255">
    <mergeCell ref="A60:CX60"/>
    <mergeCell ref="AL55:BV55"/>
    <mergeCell ref="BW55:CX55"/>
    <mergeCell ref="A59:CX59"/>
    <mergeCell ref="A55:AK55"/>
    <mergeCell ref="BG45:BQ45"/>
    <mergeCell ref="BR45:CB45"/>
    <mergeCell ref="BR46:CB46"/>
    <mergeCell ref="CC46:CM46"/>
    <mergeCell ref="A56:AK56"/>
    <mergeCell ref="AL56:BV56"/>
    <mergeCell ref="BW56:CX56"/>
    <mergeCell ref="AV52:BF52"/>
    <mergeCell ref="CC45:CM45"/>
    <mergeCell ref="CN45:CX45"/>
    <mergeCell ref="BG53:BQ53"/>
    <mergeCell ref="B53:AT53"/>
    <mergeCell ref="B52:AU52"/>
    <mergeCell ref="BR53:CB53"/>
    <mergeCell ref="CC53:CM53"/>
    <mergeCell ref="AV47:BF47"/>
    <mergeCell ref="CN53:CX53"/>
    <mergeCell ref="BG47:BQ47"/>
    <mergeCell ref="BR47:CB47"/>
    <mergeCell ref="B32:AU32"/>
    <mergeCell ref="AV32:BF32"/>
    <mergeCell ref="BG32:BQ32"/>
    <mergeCell ref="BR32:CB32"/>
    <mergeCell ref="CN36:CX36"/>
    <mergeCell ref="CN33:CX33"/>
    <mergeCell ref="B34:AU34"/>
    <mergeCell ref="B33:AU33"/>
    <mergeCell ref="BG38:BQ38"/>
    <mergeCell ref="BR38:CB38"/>
    <mergeCell ref="CC38:CM38"/>
    <mergeCell ref="CN38:CX38"/>
    <mergeCell ref="B40:AU40"/>
    <mergeCell ref="AV40:BF40"/>
    <mergeCell ref="BG40:BQ40"/>
    <mergeCell ref="BR40:CB40"/>
    <mergeCell ref="B45:AU45"/>
    <mergeCell ref="AV45:BF45"/>
    <mergeCell ref="B46:AU46"/>
    <mergeCell ref="B37:AU37"/>
    <mergeCell ref="AV37:BF37"/>
    <mergeCell ref="B39:AU39"/>
    <mergeCell ref="B38:AU38"/>
    <mergeCell ref="AV38:BF38"/>
    <mergeCell ref="AV46:BF46"/>
    <mergeCell ref="BG46:BQ46"/>
    <mergeCell ref="B42:AU42"/>
    <mergeCell ref="CN17:CX17"/>
    <mergeCell ref="AV18:BF18"/>
    <mergeCell ref="BG18:BQ18"/>
    <mergeCell ref="BR18:CB18"/>
    <mergeCell ref="CC21:CM21"/>
    <mergeCell ref="CN21:CX21"/>
    <mergeCell ref="CC15:CM15"/>
    <mergeCell ref="CC32:CM32"/>
    <mergeCell ref="CC52:CM52"/>
    <mergeCell ref="CN52:CX52"/>
    <mergeCell ref="AV39:BF39"/>
    <mergeCell ref="BG39:BQ39"/>
    <mergeCell ref="BR39:CB39"/>
    <mergeCell ref="CC39:CM39"/>
    <mergeCell ref="CN39:CX39"/>
    <mergeCell ref="BG36:BQ36"/>
    <mergeCell ref="BR36:CB36"/>
    <mergeCell ref="AV34:BF34"/>
    <mergeCell ref="BG34:BQ34"/>
    <mergeCell ref="BR34:CB34"/>
    <mergeCell ref="CC34:CM34"/>
    <mergeCell ref="CN34:CX34"/>
    <mergeCell ref="CN32:CX32"/>
    <mergeCell ref="CN16:CX16"/>
    <mergeCell ref="AV13:CX13"/>
    <mergeCell ref="B18:AU18"/>
    <mergeCell ref="B19:AU19"/>
    <mergeCell ref="B20:AU20"/>
    <mergeCell ref="CC19:CM19"/>
    <mergeCell ref="CC23:CM23"/>
    <mergeCell ref="CN19:CX19"/>
    <mergeCell ref="AV20:BF20"/>
    <mergeCell ref="BG20:BQ20"/>
    <mergeCell ref="BR20:CB20"/>
    <mergeCell ref="CC20:CM20"/>
    <mergeCell ref="CC22:CM22"/>
    <mergeCell ref="CN22:CX22"/>
    <mergeCell ref="BG21:BQ21"/>
    <mergeCell ref="BR21:CB21"/>
    <mergeCell ref="CN20:CX20"/>
    <mergeCell ref="CC17:CM17"/>
    <mergeCell ref="A13:AU13"/>
    <mergeCell ref="B15:AU15"/>
    <mergeCell ref="BR19:CB19"/>
    <mergeCell ref="AV16:BF16"/>
    <mergeCell ref="BG16:BQ16"/>
    <mergeCell ref="BR16:CB16"/>
    <mergeCell ref="CC16:CM16"/>
    <mergeCell ref="B31:AU31"/>
    <mergeCell ref="AV31:BF31"/>
    <mergeCell ref="BG31:BQ31"/>
    <mergeCell ref="BR31:CB31"/>
    <mergeCell ref="CN29:CX29"/>
    <mergeCell ref="B30:AU30"/>
    <mergeCell ref="AV30:BF30"/>
    <mergeCell ref="BG30:BQ30"/>
    <mergeCell ref="BR30:CB30"/>
    <mergeCell ref="BG29:BQ29"/>
    <mergeCell ref="BR29:CB29"/>
    <mergeCell ref="CC29:CM29"/>
    <mergeCell ref="CC30:CM30"/>
    <mergeCell ref="CN30:CX30"/>
    <mergeCell ref="AV29:BF29"/>
    <mergeCell ref="B29:AU29"/>
    <mergeCell ref="B28:AU28"/>
    <mergeCell ref="AV28:BF28"/>
    <mergeCell ref="BG28:BQ28"/>
    <mergeCell ref="BR28:CB28"/>
    <mergeCell ref="CC28:CM28"/>
    <mergeCell ref="CN28:CX28"/>
    <mergeCell ref="B27:AU27"/>
    <mergeCell ref="AV27:BF27"/>
    <mergeCell ref="BG27:BQ27"/>
    <mergeCell ref="BR27:CB27"/>
    <mergeCell ref="BG14:BQ14"/>
    <mergeCell ref="BR14:CB14"/>
    <mergeCell ref="CC14:CM14"/>
    <mergeCell ref="CN14:CX14"/>
    <mergeCell ref="BG15:BQ15"/>
    <mergeCell ref="BR15:CB15"/>
    <mergeCell ref="A14:AU14"/>
    <mergeCell ref="CC24:CM24"/>
    <mergeCell ref="CN24:CX24"/>
    <mergeCell ref="CN23:CX23"/>
    <mergeCell ref="BG22:BQ22"/>
    <mergeCell ref="BR22:CB22"/>
    <mergeCell ref="B16:AU16"/>
    <mergeCell ref="B21:AU21"/>
    <mergeCell ref="AV21:BF21"/>
    <mergeCell ref="B22:AU22"/>
    <mergeCell ref="AV22:BF22"/>
    <mergeCell ref="CN15:CX15"/>
    <mergeCell ref="CC18:CM18"/>
    <mergeCell ref="CN18:CX18"/>
    <mergeCell ref="B17:AU17"/>
    <mergeCell ref="AV17:BF17"/>
    <mergeCell ref="BG17:BQ17"/>
    <mergeCell ref="BR17:CB17"/>
    <mergeCell ref="B23:AU23"/>
    <mergeCell ref="AV23:BF23"/>
    <mergeCell ref="BG23:BQ23"/>
    <mergeCell ref="BR23:CB23"/>
    <mergeCell ref="B26:AU26"/>
    <mergeCell ref="AV26:BF26"/>
    <mergeCell ref="BG26:BQ26"/>
    <mergeCell ref="BR26:CB26"/>
    <mergeCell ref="B24:AU24"/>
    <mergeCell ref="AV24:BF24"/>
    <mergeCell ref="B25:AU25"/>
    <mergeCell ref="AV25:BF25"/>
    <mergeCell ref="BG25:BQ25"/>
    <mergeCell ref="BR25:CB25"/>
    <mergeCell ref="BG24:BQ24"/>
    <mergeCell ref="BR24:CB24"/>
    <mergeCell ref="A8:CX8"/>
    <mergeCell ref="CC26:CM26"/>
    <mergeCell ref="CN26:CX26"/>
    <mergeCell ref="CC27:CM27"/>
    <mergeCell ref="I10:CP10"/>
    <mergeCell ref="I11:CP11"/>
    <mergeCell ref="B44:AU44"/>
    <mergeCell ref="AV44:BF44"/>
    <mergeCell ref="BG44:BQ44"/>
    <mergeCell ref="BR44:CB44"/>
    <mergeCell ref="AV42:BF42"/>
    <mergeCell ref="BG42:BQ42"/>
    <mergeCell ref="BR42:CB42"/>
    <mergeCell ref="CN31:CX31"/>
    <mergeCell ref="CN44:CX44"/>
    <mergeCell ref="CC44:CM44"/>
    <mergeCell ref="CC40:CM40"/>
    <mergeCell ref="CN40:CX40"/>
    <mergeCell ref="B41:AU41"/>
    <mergeCell ref="BR33:CB33"/>
    <mergeCell ref="CC36:CM36"/>
    <mergeCell ref="CC33:CM33"/>
    <mergeCell ref="AV14:BF14"/>
    <mergeCell ref="AV15:BF15"/>
    <mergeCell ref="CN43:CX43"/>
    <mergeCell ref="AV19:BF19"/>
    <mergeCell ref="BG19:BQ19"/>
    <mergeCell ref="AV43:BF43"/>
    <mergeCell ref="BG43:BQ43"/>
    <mergeCell ref="BR43:CB43"/>
    <mergeCell ref="CC42:CM42"/>
    <mergeCell ref="AV41:BF41"/>
    <mergeCell ref="CC43:CM43"/>
    <mergeCell ref="CC41:CM41"/>
    <mergeCell ref="BG37:BQ37"/>
    <mergeCell ref="BR37:CB37"/>
    <mergeCell ref="CC37:CM37"/>
    <mergeCell ref="CN37:CX37"/>
    <mergeCell ref="AV36:BF36"/>
    <mergeCell ref="CN27:CX27"/>
    <mergeCell ref="CC25:CM25"/>
    <mergeCell ref="CN25:CX25"/>
    <mergeCell ref="AV53:BF53"/>
    <mergeCell ref="CN47:CX47"/>
    <mergeCell ref="BG48:BQ48"/>
    <mergeCell ref="BR48:CB48"/>
    <mergeCell ref="CC31:CM31"/>
    <mergeCell ref="AV33:BF33"/>
    <mergeCell ref="BG33:BQ33"/>
    <mergeCell ref="CN48:CX48"/>
    <mergeCell ref="B35:AU35"/>
    <mergeCell ref="AV35:BF35"/>
    <mergeCell ref="BG35:BQ35"/>
    <mergeCell ref="BR35:CB35"/>
    <mergeCell ref="CC35:CM35"/>
    <mergeCell ref="CN35:CX35"/>
    <mergeCell ref="B36:AU36"/>
    <mergeCell ref="B48:AU48"/>
    <mergeCell ref="AV48:BF48"/>
    <mergeCell ref="B47:AU47"/>
    <mergeCell ref="CN46:CX46"/>
    <mergeCell ref="CN41:CX41"/>
    <mergeCell ref="CN42:CX42"/>
    <mergeCell ref="BG41:BQ41"/>
    <mergeCell ref="BR41:CB41"/>
    <mergeCell ref="B43:AU43"/>
    <mergeCell ref="A1:CX1"/>
    <mergeCell ref="A2:CX2"/>
    <mergeCell ref="B51:AU51"/>
    <mergeCell ref="AV51:BF51"/>
    <mergeCell ref="BG51:BQ51"/>
    <mergeCell ref="BR51:CB51"/>
    <mergeCell ref="BG52:BQ52"/>
    <mergeCell ref="BR52:CB52"/>
    <mergeCell ref="CC50:CM50"/>
    <mergeCell ref="CN50:CX50"/>
    <mergeCell ref="CC51:CM51"/>
    <mergeCell ref="CN51:CX51"/>
    <mergeCell ref="CC49:CM49"/>
    <mergeCell ref="CN49:CX49"/>
    <mergeCell ref="B49:AU49"/>
    <mergeCell ref="AV49:BF49"/>
    <mergeCell ref="BG49:BQ49"/>
    <mergeCell ref="BR49:CB49"/>
    <mergeCell ref="B50:AU50"/>
    <mergeCell ref="AV50:BF50"/>
    <mergeCell ref="BG50:BQ50"/>
    <mergeCell ref="BR50:CB50"/>
    <mergeCell ref="CC48:CM48"/>
    <mergeCell ref="CC47:CM47"/>
  </mergeCells>
  <pageMargins left="0.98425196850393704" right="0.59055118110236227" top="0.59055118110236227" bottom="0.39370078740157483" header="0.19685039370078741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U17"/>
  <sheetViews>
    <sheetView view="pageBreakPreview" zoomScaleNormal="100" workbookViewId="0">
      <selection activeCell="A8" sqref="A8:BU8"/>
    </sheetView>
  </sheetViews>
  <sheetFormatPr defaultColWidth="0.85546875" defaultRowHeight="15" outlineLevelRow="1" x14ac:dyDescent="0.25"/>
  <cols>
    <col min="1" max="72" width="0.85546875" style="4"/>
    <col min="73" max="73" width="21.5703125" style="4" customWidth="1"/>
    <col min="74" max="16384" width="0.85546875" style="4"/>
  </cols>
  <sheetData>
    <row r="1" spans="1:73" ht="60" customHeight="1" x14ac:dyDescent="0.25">
      <c r="A1" s="141" t="s">
        <v>188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</row>
    <row r="2" spans="1:73" ht="38.25" customHeight="1" outlineLevel="1" x14ac:dyDescent="0.25">
      <c r="A2" s="143" t="s">
        <v>187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</row>
    <row r="3" spans="1:73" s="1" customFormat="1" ht="15.75" outlineLevel="1" x14ac:dyDescent="0.25">
      <c r="BU3" s="2" t="s">
        <v>10</v>
      </c>
    </row>
    <row r="4" spans="1:73" s="1" customFormat="1" ht="15.75" x14ac:dyDescent="0.25"/>
    <row r="5" spans="1:73" s="1" customFormat="1" ht="36" customHeight="1" x14ac:dyDescent="0.25">
      <c r="A5" s="161" t="s">
        <v>154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</row>
    <row r="6" spans="1:73" s="36" customFormat="1" ht="15.75" x14ac:dyDescent="0.25">
      <c r="AO6" s="329">
        <f>Главная!B7</f>
        <v>2018</v>
      </c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</row>
    <row r="7" spans="1:73" s="1" customFormat="1" ht="15.75" x14ac:dyDescent="0.25"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73" s="1" customFormat="1" ht="15.75" x14ac:dyDescent="0.25">
      <c r="A8" s="417" t="str">
        <f>Главная!B6</f>
        <v>АО"Янаульские электричекские сети"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</row>
    <row r="9" spans="1:73" s="1" customFormat="1" ht="15.75" x14ac:dyDescent="0.25">
      <c r="A9" s="144" t="s">
        <v>153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</row>
    <row r="11" spans="1:73" s="5" customFormat="1" x14ac:dyDescent="0.2">
      <c r="A11" s="212" t="s">
        <v>41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70" t="s">
        <v>152</v>
      </c>
    </row>
    <row r="12" spans="1:73" s="5" customFormat="1" x14ac:dyDescent="0.2">
      <c r="A12" s="212">
        <v>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70">
        <v>2</v>
      </c>
    </row>
    <row r="13" spans="1:73" ht="77.25" customHeight="1" x14ac:dyDescent="0.25">
      <c r="A13" s="21"/>
      <c r="B13" s="330" t="s">
        <v>151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5"/>
      <c r="BU13" s="70">
        <v>186</v>
      </c>
    </row>
    <row r="14" spans="1:73" ht="93" customHeight="1" x14ac:dyDescent="0.25">
      <c r="A14" s="21"/>
      <c r="B14" s="330" t="s">
        <v>150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5"/>
      <c r="BU14" s="70">
        <v>0</v>
      </c>
    </row>
    <row r="15" spans="1:73" ht="33" customHeight="1" x14ac:dyDescent="0.25">
      <c r="A15" s="21"/>
      <c r="B15" s="330" t="s">
        <v>149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5"/>
      <c r="BU15" s="78">
        <f>IFERROR(BU13/BU17,"1,000")</f>
        <v>1</v>
      </c>
    </row>
    <row r="17" spans="1:73" x14ac:dyDescent="0.25">
      <c r="A17" s="328" t="s">
        <v>219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75"/>
      <c r="BU17" s="60">
        <f>MAX(BU13:BU14)</f>
        <v>186</v>
      </c>
    </row>
  </sheetData>
  <mergeCells count="12">
    <mergeCell ref="A1:BU1"/>
    <mergeCell ref="A2:BU2"/>
    <mergeCell ref="B15:BS15"/>
    <mergeCell ref="A11:BT11"/>
    <mergeCell ref="A12:BT12"/>
    <mergeCell ref="B13:BS13"/>
    <mergeCell ref="B14:BS14"/>
    <mergeCell ref="A17:BS17"/>
    <mergeCell ref="A5:BU5"/>
    <mergeCell ref="A8:BU8"/>
    <mergeCell ref="A9:BU9"/>
    <mergeCell ref="AO6:BF6"/>
  </mergeCells>
  <pageMargins left="0.98425196850393704" right="0.59055118110236227" top="0.59055118110236227" bottom="0.39370078740157483" header="0.19685039370078741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R18"/>
  <sheetViews>
    <sheetView view="pageBreakPreview" zoomScaleNormal="100" workbookViewId="0">
      <selection activeCell="BR14" sqref="BR14"/>
    </sheetView>
  </sheetViews>
  <sheetFormatPr defaultColWidth="0.85546875" defaultRowHeight="15" outlineLevelRow="1" x14ac:dyDescent="0.25"/>
  <cols>
    <col min="1" max="69" width="0.85546875" style="4"/>
    <col min="70" max="70" width="25.5703125" style="4" customWidth="1"/>
    <col min="71" max="16384" width="0.85546875" style="4"/>
  </cols>
  <sheetData>
    <row r="1" spans="1:70" ht="61.5" customHeight="1" x14ac:dyDescent="0.25">
      <c r="A1" s="141" t="s">
        <v>188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</row>
    <row r="2" spans="1:70" ht="38.25" customHeight="1" outlineLevel="1" x14ac:dyDescent="0.25">
      <c r="A2" s="143" t="s">
        <v>187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</row>
    <row r="3" spans="1:70" s="1" customFormat="1" ht="15.75" outlineLevel="1" x14ac:dyDescent="0.25">
      <c r="BR3" s="2" t="s">
        <v>10</v>
      </c>
    </row>
    <row r="4" spans="1:70" s="1" customFormat="1" ht="15.75" x14ac:dyDescent="0.25"/>
    <row r="5" spans="1:70" s="1" customFormat="1" ht="32.25" customHeight="1" x14ac:dyDescent="0.25">
      <c r="A5" s="161" t="s">
        <v>159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</row>
    <row r="6" spans="1:70" s="36" customFormat="1" ht="15.75" x14ac:dyDescent="0.25">
      <c r="BC6" s="38" t="s">
        <v>158</v>
      </c>
      <c r="BD6" s="329">
        <f>Главная!B7</f>
        <v>2018</v>
      </c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80"/>
    </row>
    <row r="7" spans="1:70" s="1" customFormat="1" ht="15.75" x14ac:dyDescent="0.25"/>
    <row r="8" spans="1:70" s="1" customFormat="1" ht="15.75" x14ac:dyDescent="0.25">
      <c r="A8" s="194" t="str">
        <f>Главная!B6</f>
        <v>АО"Янаульские электричекские сети"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</row>
    <row r="9" spans="1:70" s="1" customFormat="1" ht="15.75" x14ac:dyDescent="0.25">
      <c r="A9" s="144" t="s">
        <v>153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</row>
    <row r="12" spans="1:70" s="5" customFormat="1" x14ac:dyDescent="0.2">
      <c r="A12" s="212" t="s">
        <v>41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0" t="s">
        <v>152</v>
      </c>
    </row>
    <row r="13" spans="1:70" s="5" customFormat="1" x14ac:dyDescent="0.2">
      <c r="A13" s="212">
        <v>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0">
        <v>2</v>
      </c>
    </row>
    <row r="14" spans="1:70" ht="75.75" customHeight="1" x14ac:dyDescent="0.25">
      <c r="A14" s="32"/>
      <c r="B14" s="330" t="s">
        <v>157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7"/>
      <c r="BR14" s="70">
        <v>175</v>
      </c>
    </row>
    <row r="15" spans="1:70" ht="91.5" customHeight="1" x14ac:dyDescent="0.25">
      <c r="A15" s="32"/>
      <c r="B15" s="330" t="s">
        <v>156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7"/>
      <c r="BR15" s="70">
        <v>0</v>
      </c>
    </row>
    <row r="16" spans="1:70" ht="33" customHeight="1" x14ac:dyDescent="0.25">
      <c r="A16" s="32"/>
      <c r="B16" s="330" t="s">
        <v>155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7"/>
      <c r="BR16" s="78">
        <f>IFERROR(BR14/BR18,"1,000")</f>
        <v>1</v>
      </c>
    </row>
    <row r="18" spans="1:70" x14ac:dyDescent="0.25">
      <c r="A18" s="328" t="s">
        <v>219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31"/>
      <c r="BR18" s="69">
        <f>MAX(BR14:BR15)</f>
        <v>175</v>
      </c>
    </row>
  </sheetData>
  <mergeCells count="12">
    <mergeCell ref="BD6:BQ6"/>
    <mergeCell ref="A18:BQ18"/>
    <mergeCell ref="A1:BR1"/>
    <mergeCell ref="A2:BR2"/>
    <mergeCell ref="B16:BP16"/>
    <mergeCell ref="A5:BR5"/>
    <mergeCell ref="A8:BR8"/>
    <mergeCell ref="A9:BR9"/>
    <mergeCell ref="B14:BP14"/>
    <mergeCell ref="B15:BP15"/>
    <mergeCell ref="A12:BQ12"/>
    <mergeCell ref="A13:BQ13"/>
  </mergeCells>
  <pageMargins left="0.98425196850393704" right="0.59055118110236227" top="0.59055118110236227" bottom="0.39370078740157483" header="0.19685039370078741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R21"/>
  <sheetViews>
    <sheetView view="pageBreakPreview" zoomScaleNormal="100" workbookViewId="0">
      <selection activeCell="DB16" sqref="DB16"/>
    </sheetView>
  </sheetViews>
  <sheetFormatPr defaultColWidth="0.85546875" defaultRowHeight="15" outlineLevelRow="1" x14ac:dyDescent="0.25"/>
  <cols>
    <col min="1" max="68" width="0.85546875" style="4"/>
    <col min="69" max="69" width="0.85546875" style="4" customWidth="1"/>
    <col min="70" max="70" width="24.140625" style="4" customWidth="1"/>
    <col min="71" max="16384" width="0.85546875" style="4"/>
  </cols>
  <sheetData>
    <row r="1" spans="1:70" ht="63" customHeight="1" x14ac:dyDescent="0.25">
      <c r="A1" s="141" t="s">
        <v>188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</row>
    <row r="2" spans="1:70" ht="37.5" customHeight="1" outlineLevel="1" x14ac:dyDescent="0.25">
      <c r="A2" s="143" t="s">
        <v>187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</row>
    <row r="3" spans="1:70" s="1" customFormat="1" ht="15.75" outlineLevel="1" x14ac:dyDescent="0.25">
      <c r="BR3" s="2" t="s">
        <v>10</v>
      </c>
    </row>
    <row r="4" spans="1:70" s="1" customFormat="1" ht="15.75" x14ac:dyDescent="0.25"/>
    <row r="5" spans="1:70" s="1" customFormat="1" ht="45.75" customHeight="1" x14ac:dyDescent="0.25">
      <c r="A5" s="161" t="s">
        <v>245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</row>
    <row r="6" spans="1:70" s="36" customFormat="1" ht="15.75" x14ac:dyDescent="0.25"/>
    <row r="7" spans="1:70" s="1" customFormat="1" ht="15.75" x14ac:dyDescent="0.25"/>
    <row r="8" spans="1:70" s="1" customFormat="1" ht="15.75" x14ac:dyDescent="0.25"/>
    <row r="9" spans="1:70" s="1" customFormat="1" ht="15.75" x14ac:dyDescent="0.25">
      <c r="A9" s="194" t="str">
        <f>Главная!B6</f>
        <v>АО"Янаульские электричекские сети"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</row>
    <row r="10" spans="1:70" s="1" customFormat="1" ht="15.75" x14ac:dyDescent="0.25">
      <c r="A10" s="144" t="s">
        <v>153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</row>
    <row r="13" spans="1:70" s="5" customFormat="1" x14ac:dyDescent="0.2">
      <c r="A13" s="212" t="s">
        <v>41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0" t="s">
        <v>71</v>
      </c>
    </row>
    <row r="14" spans="1:70" s="5" customFormat="1" x14ac:dyDescent="0.2">
      <c r="A14" s="212">
        <v>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70">
        <v>2</v>
      </c>
    </row>
    <row r="15" spans="1:70" ht="15" customHeight="1" x14ac:dyDescent="0.25">
      <c r="A15" s="16"/>
      <c r="B15" s="332" t="s">
        <v>163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17"/>
      <c r="BR15" s="72" t="s">
        <v>152</v>
      </c>
    </row>
    <row r="16" spans="1:70" ht="75.75" customHeight="1" x14ac:dyDescent="0.25">
      <c r="A16" s="13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9"/>
      <c r="BR16" s="74">
        <v>0</v>
      </c>
    </row>
    <row r="17" spans="1:70" ht="30.75" customHeight="1" x14ac:dyDescent="0.25">
      <c r="A17" s="16"/>
      <c r="B17" s="332" t="s">
        <v>162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17"/>
      <c r="BR17" s="73" t="s">
        <v>161</v>
      </c>
    </row>
    <row r="18" spans="1:70" ht="16.5" customHeight="1" x14ac:dyDescent="0.25">
      <c r="A18" s="13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9"/>
      <c r="BR18" s="71">
        <v>17</v>
      </c>
    </row>
    <row r="19" spans="1:70" ht="48" customHeight="1" x14ac:dyDescent="0.25">
      <c r="A19" s="21"/>
      <c r="B19" s="330" t="s">
        <v>160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5"/>
      <c r="BR19" s="79">
        <f>IFERROR(BR18/BR21,"1,000")</f>
        <v>1</v>
      </c>
    </row>
    <row r="21" spans="1:70" x14ac:dyDescent="0.25">
      <c r="A21" s="328" t="s">
        <v>219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69">
        <f>MAX(BR16,BR18)</f>
        <v>17</v>
      </c>
    </row>
  </sheetData>
  <mergeCells count="11">
    <mergeCell ref="A21:BQ21"/>
    <mergeCell ref="A1:BR1"/>
    <mergeCell ref="A2:BR2"/>
    <mergeCell ref="A5:BR5"/>
    <mergeCell ref="A9:BR9"/>
    <mergeCell ref="A10:BR10"/>
    <mergeCell ref="B15:BP16"/>
    <mergeCell ref="B19:BP19"/>
    <mergeCell ref="B17:BP18"/>
    <mergeCell ref="A13:BQ13"/>
    <mergeCell ref="A14:BQ14"/>
  </mergeCells>
  <pageMargins left="0.98425196850393704" right="0.59055118110236227" top="0.59055118110236227" bottom="0.39370078740157483" header="0.19685039370078741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Z32"/>
  <sheetViews>
    <sheetView view="pageBreakPreview" topLeftCell="A25" zoomScaleNormal="100" workbookViewId="0">
      <selection activeCell="AT11" sqref="AT11:BW11"/>
    </sheetView>
  </sheetViews>
  <sheetFormatPr defaultColWidth="0.85546875" defaultRowHeight="15" x14ac:dyDescent="0.25"/>
  <cols>
    <col min="1" max="16384" width="0.85546875" style="4"/>
  </cols>
  <sheetData>
    <row r="1" spans="1:104" s="1" customFormat="1" ht="15.75" x14ac:dyDescent="0.25">
      <c r="CZ1" s="2" t="s">
        <v>10</v>
      </c>
    </row>
    <row r="2" spans="1:104" s="1" customFormat="1" ht="6" customHeight="1" x14ac:dyDescent="0.25">
      <c r="CZ2" s="2"/>
    </row>
    <row r="3" spans="1:104" s="7" customFormat="1" ht="12" x14ac:dyDescent="0.2">
      <c r="CZ3" s="34" t="s">
        <v>267</v>
      </c>
    </row>
    <row r="4" spans="1:104" s="1" customFormat="1" ht="15.75" x14ac:dyDescent="0.25"/>
    <row r="5" spans="1:104" s="1" customFormat="1" ht="31.5" customHeight="1" x14ac:dyDescent="0.25">
      <c r="A5" s="161" t="s">
        <v>266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</row>
    <row r="6" spans="1:104" s="1" customFormat="1" ht="15.75" x14ac:dyDescent="0.25">
      <c r="F6" s="194" t="s">
        <v>686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</row>
    <row r="7" spans="1:104" s="1" customFormat="1" ht="15.75" x14ac:dyDescent="0.25">
      <c r="F7" s="195" t="s">
        <v>265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</row>
    <row r="9" spans="1:104" s="5" customFormat="1" ht="31.5" customHeight="1" x14ac:dyDescent="0.2">
      <c r="A9" s="198" t="s">
        <v>41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00"/>
      <c r="AT9" s="198" t="s">
        <v>264</v>
      </c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200"/>
      <c r="BX9" s="198" t="s">
        <v>71</v>
      </c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200"/>
    </row>
    <row r="10" spans="1:104" s="23" customFormat="1" ht="47.25" customHeight="1" x14ac:dyDescent="0.2">
      <c r="A10" s="25"/>
      <c r="B10" s="239" t="s">
        <v>37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40"/>
      <c r="AT10" s="334" t="s">
        <v>0</v>
      </c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6"/>
      <c r="BX10" s="352">
        <f>'Ф 1.2'!BF20</f>
        <v>2.6873652694610776E-2</v>
      </c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4"/>
    </row>
    <row r="11" spans="1:104" s="23" customFormat="1" ht="33.75" customHeight="1" x14ac:dyDescent="0.2">
      <c r="A11" s="24"/>
      <c r="B11" s="239" t="s">
        <v>263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40"/>
      <c r="AT11" s="334" t="s">
        <v>3</v>
      </c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6"/>
      <c r="BX11" s="337">
        <f>'ф 8.2'!BK9</f>
        <v>16.97</v>
      </c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9"/>
    </row>
    <row r="12" spans="1:104" s="23" customFormat="1" ht="47.25" customHeight="1" x14ac:dyDescent="0.2">
      <c r="A12" s="24"/>
      <c r="B12" s="239" t="s">
        <v>262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40"/>
      <c r="AT12" s="334" t="s">
        <v>1</v>
      </c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6"/>
      <c r="BX12" s="337">
        <f>Ф1.3!BE13</f>
        <v>4.8912000000000004</v>
      </c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9"/>
    </row>
    <row r="13" spans="1:104" s="23" customFormat="1" ht="47.25" customHeight="1" x14ac:dyDescent="0.2">
      <c r="A13" s="24"/>
      <c r="B13" s="239" t="s">
        <v>261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40"/>
      <c r="AT13" s="334" t="s">
        <v>2</v>
      </c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6"/>
      <c r="BX13" s="337">
        <f>Ф1.3!BE15</f>
        <v>3.0834000000000001</v>
      </c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9"/>
    </row>
    <row r="14" spans="1:104" s="23" customFormat="1" ht="47.25" customHeight="1" x14ac:dyDescent="0.2">
      <c r="A14" s="24"/>
      <c r="B14" s="239" t="s">
        <v>36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40"/>
      <c r="AT14" s="334" t="s">
        <v>260</v>
      </c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6"/>
      <c r="BX14" s="340">
        <f>0.4*'Ф 3.1'!BU15+0.4*'Ф 3.2'!BR16+0.2*'Ф 3.3'!BR19</f>
        <v>1</v>
      </c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2"/>
    </row>
    <row r="15" spans="1:104" s="23" customFormat="1" ht="61.5" customHeight="1" x14ac:dyDescent="0.2">
      <c r="A15" s="24"/>
      <c r="B15" s="239" t="s">
        <v>259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40"/>
      <c r="AT15" s="334" t="s">
        <v>13</v>
      </c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6"/>
      <c r="BX15" s="355">
        <f>0.1*'Ф 2.1'!CY35+0.7*'Ф 2.2'!CY28+0.2*'Ф 2.3'!CY35</f>
        <v>0.7902083333333334</v>
      </c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7"/>
    </row>
    <row r="16" spans="1:104" s="23" customFormat="1" ht="31.7" customHeight="1" x14ac:dyDescent="0.2">
      <c r="A16" s="24"/>
      <c r="B16" s="348" t="s">
        <v>258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9"/>
      <c r="AT16" s="343" t="s">
        <v>254</v>
      </c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1"/>
      <c r="BX16" s="218">
        <v>9.1999999999999998E-3</v>
      </c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20"/>
    </row>
    <row r="17" spans="1:104" s="23" customFormat="1" ht="31.7" customHeight="1" x14ac:dyDescent="0.2">
      <c r="A17" s="24"/>
      <c r="B17" s="348" t="s">
        <v>257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9"/>
      <c r="AT17" s="343" t="s">
        <v>254</v>
      </c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1"/>
      <c r="BX17" s="218">
        <v>1</v>
      </c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20"/>
    </row>
    <row r="18" spans="1:104" s="23" customFormat="1" ht="31.7" customHeight="1" x14ac:dyDescent="0.2">
      <c r="A18" s="24"/>
      <c r="B18" s="348" t="s">
        <v>256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9"/>
      <c r="AT18" s="343" t="s">
        <v>254</v>
      </c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1"/>
      <c r="BX18" s="218">
        <v>0.89749999999999996</v>
      </c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20"/>
    </row>
    <row r="19" spans="1:104" s="23" customFormat="1" ht="31.7" customHeight="1" x14ac:dyDescent="0.2">
      <c r="A19" s="24"/>
      <c r="B19" s="348" t="s">
        <v>255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9"/>
      <c r="AT19" s="343" t="s">
        <v>254</v>
      </c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1"/>
      <c r="BX19" s="218">
        <v>0</v>
      </c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20"/>
    </row>
    <row r="20" spans="1:104" s="23" customFormat="1" ht="36.75" customHeight="1" x14ac:dyDescent="0.2">
      <c r="A20" s="24"/>
      <c r="B20" s="239" t="s">
        <v>253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101"/>
      <c r="AT20" s="358" t="s">
        <v>251</v>
      </c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2"/>
      <c r="BX20" s="218">
        <v>0</v>
      </c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20"/>
    </row>
    <row r="21" spans="1:104" s="23" customFormat="1" ht="36.75" customHeight="1" x14ac:dyDescent="0.2">
      <c r="A21" s="24"/>
      <c r="B21" s="239" t="s">
        <v>252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T21" s="358" t="s">
        <v>251</v>
      </c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2"/>
      <c r="BX21" s="218">
        <v>0</v>
      </c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20"/>
    </row>
    <row r="22" spans="1:104" s="23" customFormat="1" ht="33.75" customHeight="1" x14ac:dyDescent="0.2">
      <c r="A22" s="24"/>
      <c r="B22" s="344" t="s">
        <v>167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100"/>
      <c r="AT22" s="358" t="s">
        <v>247</v>
      </c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60"/>
      <c r="BX22" s="218">
        <v>0</v>
      </c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20"/>
    </row>
    <row r="23" spans="1:104" s="23" customFormat="1" ht="33.75" customHeight="1" x14ac:dyDescent="0.2">
      <c r="A23" s="24"/>
      <c r="B23" s="344" t="s">
        <v>250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100"/>
      <c r="AT23" s="358" t="s">
        <v>247</v>
      </c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60"/>
      <c r="BX23" s="218">
        <v>0</v>
      </c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20"/>
    </row>
    <row r="24" spans="1:104" s="23" customFormat="1" ht="33.75" customHeight="1" x14ac:dyDescent="0.2">
      <c r="A24" s="24"/>
      <c r="B24" s="344" t="s">
        <v>249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100"/>
      <c r="AT24" s="358" t="s">
        <v>247</v>
      </c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59"/>
      <c r="BV24" s="359"/>
      <c r="BW24" s="360"/>
      <c r="BX24" s="218">
        <v>0</v>
      </c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20"/>
    </row>
    <row r="25" spans="1:104" s="23" customFormat="1" ht="76.5" customHeight="1" x14ac:dyDescent="0.2">
      <c r="A25" s="24"/>
      <c r="B25" s="344" t="s">
        <v>166</v>
      </c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100"/>
      <c r="AT25" s="343" t="s">
        <v>247</v>
      </c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6"/>
      <c r="BX25" s="345">
        <v>0</v>
      </c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7"/>
    </row>
    <row r="26" spans="1:104" s="23" customFormat="1" ht="47.25" customHeight="1" x14ac:dyDescent="0.2">
      <c r="A26" s="24"/>
      <c r="B26" s="344" t="s">
        <v>165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100"/>
      <c r="AT26" s="343" t="s">
        <v>247</v>
      </c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6"/>
      <c r="BX26" s="345">
        <v>1</v>
      </c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7"/>
    </row>
    <row r="27" spans="1:104" s="23" customFormat="1" ht="47.25" customHeight="1" x14ac:dyDescent="0.2">
      <c r="A27" s="24"/>
      <c r="B27" s="344" t="s">
        <v>164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100"/>
      <c r="AT27" s="343" t="s">
        <v>247</v>
      </c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6"/>
      <c r="BX27" s="345">
        <v>0</v>
      </c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7"/>
    </row>
    <row r="28" spans="1:104" s="23" customFormat="1" ht="47.25" customHeight="1" x14ac:dyDescent="0.2">
      <c r="A28" s="24"/>
      <c r="B28" s="344" t="s">
        <v>248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100"/>
      <c r="AT28" s="343" t="s">
        <v>247</v>
      </c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6"/>
      <c r="BX28" s="345">
        <v>0</v>
      </c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7"/>
    </row>
    <row r="30" spans="1:104" s="1" customFormat="1" ht="15.75" x14ac:dyDescent="0.25">
      <c r="A30" s="194" t="str">
        <f>Главная!B8</f>
        <v xml:space="preserve">Генеральный директор 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 t="str">
        <f>Главная!B9</f>
        <v>Сахратов Роман Фанисович</v>
      </c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</row>
    <row r="31" spans="1:104" s="3" customFormat="1" ht="13.5" customHeight="1" x14ac:dyDescent="0.2">
      <c r="A31" s="195" t="s">
        <v>18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 t="s">
        <v>19</v>
      </c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 t="s">
        <v>20</v>
      </c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</row>
    <row r="32" spans="1:104" ht="3" customHeight="1" x14ac:dyDescent="0.25"/>
  </sheetData>
  <mergeCells count="69">
    <mergeCell ref="A31:AK31"/>
    <mergeCell ref="AL31:BV31"/>
    <mergeCell ref="BW31:CZ31"/>
    <mergeCell ref="B28:AR28"/>
    <mergeCell ref="AT28:BW28"/>
    <mergeCell ref="BX28:CZ28"/>
    <mergeCell ref="A30:AK30"/>
    <mergeCell ref="AL30:BV30"/>
    <mergeCell ref="BW30:CZ30"/>
    <mergeCell ref="B24:AR24"/>
    <mergeCell ref="AT24:BW24"/>
    <mergeCell ref="BX24:CZ24"/>
    <mergeCell ref="B20:AR20"/>
    <mergeCell ref="AT20:BW20"/>
    <mergeCell ref="BX20:CZ20"/>
    <mergeCell ref="B21:AR21"/>
    <mergeCell ref="AT21:BW21"/>
    <mergeCell ref="BX21:CZ21"/>
    <mergeCell ref="B22:AR22"/>
    <mergeCell ref="BX22:CZ22"/>
    <mergeCell ref="B23:AR23"/>
    <mergeCell ref="AT23:BW23"/>
    <mergeCell ref="AT22:BW22"/>
    <mergeCell ref="B13:AS13"/>
    <mergeCell ref="AT13:BW13"/>
    <mergeCell ref="BX10:CZ10"/>
    <mergeCell ref="BX13:CZ13"/>
    <mergeCell ref="BX18:CZ18"/>
    <mergeCell ref="B14:AS14"/>
    <mergeCell ref="AT14:BW14"/>
    <mergeCell ref="B18:AS18"/>
    <mergeCell ref="BX17:CZ17"/>
    <mergeCell ref="B15:AS15"/>
    <mergeCell ref="AT16:BW16"/>
    <mergeCell ref="BX16:CZ16"/>
    <mergeCell ref="B16:AS16"/>
    <mergeCell ref="BX15:CZ15"/>
    <mergeCell ref="B17:AS17"/>
    <mergeCell ref="AT17:BW17"/>
    <mergeCell ref="AT15:BW15"/>
    <mergeCell ref="BX14:CZ14"/>
    <mergeCell ref="AT27:BW27"/>
    <mergeCell ref="B27:AR27"/>
    <mergeCell ref="BX27:CZ27"/>
    <mergeCell ref="BX25:CZ25"/>
    <mergeCell ref="BX26:CZ26"/>
    <mergeCell ref="AT25:BW25"/>
    <mergeCell ref="AT26:BW26"/>
    <mergeCell ref="B25:AR25"/>
    <mergeCell ref="B26:AR26"/>
    <mergeCell ref="B19:AS19"/>
    <mergeCell ref="AT19:BW19"/>
    <mergeCell ref="BX19:CZ19"/>
    <mergeCell ref="AT18:BW18"/>
    <mergeCell ref="BX23:CZ23"/>
    <mergeCell ref="A5:CZ5"/>
    <mergeCell ref="AT10:BW10"/>
    <mergeCell ref="B10:AS10"/>
    <mergeCell ref="B12:AS12"/>
    <mergeCell ref="AT12:BW12"/>
    <mergeCell ref="BX12:CZ12"/>
    <mergeCell ref="F6:CU6"/>
    <mergeCell ref="F7:CU7"/>
    <mergeCell ref="B11:AS11"/>
    <mergeCell ref="AT11:BW11"/>
    <mergeCell ref="BX11:CZ11"/>
    <mergeCell ref="BX9:CZ9"/>
    <mergeCell ref="AT9:BW9"/>
    <mergeCell ref="A9:AS9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1"/>
  <sheetViews>
    <sheetView workbookViewId="0">
      <selection activeCell="J19" sqref="J19"/>
    </sheetView>
  </sheetViews>
  <sheetFormatPr defaultRowHeight="12.75" outlineLevelRow="1" x14ac:dyDescent="0.2"/>
  <cols>
    <col min="2" max="2" width="9.5703125" bestFit="1" customWidth="1"/>
    <col min="3" max="3" width="2.85546875" customWidth="1"/>
    <col min="4" max="4" width="1.5703125" customWidth="1"/>
    <col min="5" max="5" width="2.7109375" customWidth="1"/>
    <col min="6" max="6" width="3" customWidth="1"/>
    <col min="7" max="7" width="7.140625" customWidth="1"/>
    <col min="8" max="8" width="2.28515625" customWidth="1"/>
    <col min="9" max="9" width="4.7109375" customWidth="1"/>
    <col min="10" max="10" width="10.140625" customWidth="1"/>
    <col min="12" max="12" width="10.5703125" customWidth="1"/>
    <col min="13" max="13" width="2.5703125" customWidth="1"/>
    <col min="14" max="14" width="2.28515625" customWidth="1"/>
    <col min="15" max="15" width="3.85546875" customWidth="1"/>
    <col min="16" max="16" width="2.140625" customWidth="1"/>
    <col min="17" max="17" width="7.7109375" customWidth="1"/>
    <col min="18" max="18" width="2.140625" customWidth="1"/>
  </cols>
  <sheetData>
    <row r="2" spans="2:24" ht="41.25" customHeight="1" x14ac:dyDescent="0.2">
      <c r="B2" s="363" t="s">
        <v>220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</row>
    <row r="3" spans="2:24" x14ac:dyDescent="0.2">
      <c r="B3" s="84"/>
    </row>
    <row r="4" spans="2:24" x14ac:dyDescent="0.2">
      <c r="B4" s="85"/>
    </row>
    <row r="5" spans="2:24" x14ac:dyDescent="0.2">
      <c r="B5" s="84"/>
      <c r="G5" s="85"/>
    </row>
    <row r="7" spans="2:24" ht="26.25" customHeight="1" x14ac:dyDescent="0.2">
      <c r="B7" s="89">
        <f>'Ф 4.1 (2)'!BX16*(E7-G7)</f>
        <v>6.4399999999999995E-3</v>
      </c>
      <c r="C7" s="90" t="s">
        <v>231</v>
      </c>
      <c r="D7" s="90" t="s">
        <v>232</v>
      </c>
      <c r="E7" s="90">
        <v>1</v>
      </c>
      <c r="F7" s="90" t="s">
        <v>42</v>
      </c>
      <c r="G7" s="91">
        <f>X7</f>
        <v>0.3</v>
      </c>
      <c r="H7" s="92" t="s">
        <v>233</v>
      </c>
      <c r="I7" s="92" t="s">
        <v>234</v>
      </c>
      <c r="J7" s="93">
        <f>'Ф 4.1 (2)'!BX10</f>
        <v>2.6873652694610776E-2</v>
      </c>
      <c r="K7" s="90" t="s">
        <v>235</v>
      </c>
      <c r="L7" s="93">
        <f>'Ф 4.1 (2)'!BX16*(O7+Q7)</f>
        <v>1.196E-2</v>
      </c>
      <c r="M7" s="92" t="s">
        <v>231</v>
      </c>
      <c r="N7" s="92" t="s">
        <v>232</v>
      </c>
      <c r="O7" s="90">
        <v>1</v>
      </c>
      <c r="P7" s="90" t="s">
        <v>236</v>
      </c>
      <c r="Q7" s="91">
        <f>X7</f>
        <v>0.3</v>
      </c>
      <c r="R7" s="92" t="s">
        <v>233</v>
      </c>
      <c r="V7" s="94" t="s">
        <v>237</v>
      </c>
      <c r="W7" s="95" t="s">
        <v>238</v>
      </c>
      <c r="X7" s="96">
        <v>0.3</v>
      </c>
    </row>
    <row r="8" spans="2:24" x14ac:dyDescent="0.2">
      <c r="B8" s="85"/>
    </row>
    <row r="9" spans="2:24" x14ac:dyDescent="0.2">
      <c r="B9" s="84"/>
    </row>
    <row r="10" spans="2:24" x14ac:dyDescent="0.2">
      <c r="B10" s="84"/>
    </row>
    <row r="11" spans="2:24" x14ac:dyDescent="0.2">
      <c r="B11" s="84"/>
      <c r="G11" s="85"/>
    </row>
    <row r="12" spans="2:24" x14ac:dyDescent="0.2">
      <c r="B12" s="84"/>
    </row>
    <row r="13" spans="2:24" ht="27.75" customHeight="1" x14ac:dyDescent="0.2">
      <c r="B13" s="93">
        <f>'Ф 4.1 (2)'!BX17*(1-G13)</f>
        <v>0.7</v>
      </c>
      <c r="C13" s="90" t="s">
        <v>231</v>
      </c>
      <c r="D13" s="90" t="s">
        <v>232</v>
      </c>
      <c r="E13" s="90">
        <v>1</v>
      </c>
      <c r="F13" s="90" t="s">
        <v>42</v>
      </c>
      <c r="G13" s="91">
        <f>X7</f>
        <v>0.3</v>
      </c>
      <c r="H13" s="92" t="s">
        <v>233</v>
      </c>
      <c r="I13" s="92" t="s">
        <v>234</v>
      </c>
      <c r="J13" s="93">
        <f>'Ф 4.1 (2)'!BX14</f>
        <v>1</v>
      </c>
      <c r="K13" s="90" t="s">
        <v>235</v>
      </c>
      <c r="L13" s="93">
        <f>'Ф 4.1 (2)'!BX17*(O13+Q13)</f>
        <v>1.3</v>
      </c>
      <c r="M13" s="92" t="s">
        <v>231</v>
      </c>
      <c r="N13" s="92" t="s">
        <v>232</v>
      </c>
      <c r="O13" s="90">
        <v>1</v>
      </c>
      <c r="P13" s="90" t="s">
        <v>236</v>
      </c>
      <c r="Q13" s="91">
        <f>X7</f>
        <v>0.3</v>
      </c>
      <c r="R13" s="92" t="s">
        <v>233</v>
      </c>
    </row>
    <row r="14" spans="2:24" x14ac:dyDescent="0.2">
      <c r="B14" s="84"/>
    </row>
    <row r="15" spans="2:24" x14ac:dyDescent="0.2">
      <c r="B15" s="84"/>
    </row>
    <row r="16" spans="2:24" x14ac:dyDescent="0.2">
      <c r="B16" s="84"/>
    </row>
    <row r="17" spans="2:22" x14ac:dyDescent="0.2">
      <c r="B17" s="84"/>
    </row>
    <row r="18" spans="2:22" ht="25.5" customHeight="1" x14ac:dyDescent="0.2">
      <c r="B18" s="89">
        <f>'Ф 4.1 (2)'!BX17*(Кач1!E18-Кач1!G18)</f>
        <v>0.7</v>
      </c>
      <c r="C18" s="90" t="s">
        <v>231</v>
      </c>
      <c r="D18" s="90" t="s">
        <v>232</v>
      </c>
      <c r="E18" s="90">
        <v>1</v>
      </c>
      <c r="F18" s="90" t="s">
        <v>42</v>
      </c>
      <c r="G18" s="91">
        <f>X7</f>
        <v>0.3</v>
      </c>
      <c r="H18" s="92" t="s">
        <v>233</v>
      </c>
      <c r="I18" s="92" t="s">
        <v>234</v>
      </c>
      <c r="J18" s="89">
        <f>'Ф 4.1 (2)'!BX15</f>
        <v>0.7902083333333334</v>
      </c>
      <c r="K18" s="90" t="s">
        <v>235</v>
      </c>
      <c r="L18" s="89">
        <f>'Ф 4.1 (2)'!BX18*(O18+Q18)</f>
        <v>1.16675</v>
      </c>
      <c r="M18" s="92" t="s">
        <v>231</v>
      </c>
      <c r="N18" s="92" t="s">
        <v>232</v>
      </c>
      <c r="O18" s="90">
        <v>1</v>
      </c>
      <c r="P18" s="90" t="s">
        <v>236</v>
      </c>
      <c r="Q18" s="91">
        <f>X7</f>
        <v>0.3</v>
      </c>
      <c r="R18" s="92" t="s">
        <v>233</v>
      </c>
    </row>
    <row r="19" spans="2:22" x14ac:dyDescent="0.2">
      <c r="B19" s="84"/>
    </row>
    <row r="20" spans="2:22" x14ac:dyDescent="0.2">
      <c r="B20" s="84" t="s">
        <v>222</v>
      </c>
    </row>
    <row r="21" spans="2:22" x14ac:dyDescent="0.2">
      <c r="B21" s="87"/>
      <c r="C21" s="87"/>
      <c r="D21" s="49"/>
    </row>
    <row r="23" spans="2:22" s="86" customFormat="1" ht="18" customHeight="1" x14ac:dyDescent="0.2">
      <c r="B23" s="363" t="s">
        <v>224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</row>
    <row r="24" spans="2:22" s="86" customFormat="1" ht="31.5" customHeight="1" x14ac:dyDescent="0.2">
      <c r="B24" s="364" t="s">
        <v>225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</row>
    <row r="25" spans="2:22" s="86" customFormat="1" ht="47.25" customHeight="1" x14ac:dyDescent="0.2">
      <c r="B25" s="364" t="s">
        <v>226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</row>
    <row r="26" spans="2:22" s="86" customFormat="1" ht="54" customHeight="1" x14ac:dyDescent="0.2">
      <c r="B26" s="364" t="s">
        <v>227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</row>
    <row r="27" spans="2:22" s="86" customFormat="1" ht="33.75" customHeight="1" x14ac:dyDescent="0.2">
      <c r="B27" s="364" t="s">
        <v>228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</row>
    <row r="28" spans="2:22" s="86" customFormat="1" ht="47.25" customHeight="1" x14ac:dyDescent="0.2">
      <c r="B28" s="364" t="s">
        <v>229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</row>
    <row r="29" spans="2:22" s="86" customFormat="1" ht="64.5" hidden="1" customHeight="1" outlineLevel="1" x14ac:dyDescent="0.2">
      <c r="B29" s="364" t="s">
        <v>230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</row>
    <row r="30" spans="2:22" hidden="1" outlineLevel="1" x14ac:dyDescent="0.2">
      <c r="B30" s="84"/>
    </row>
    <row r="31" spans="2:22" hidden="1" outlineLevel="1" x14ac:dyDescent="0.2">
      <c r="B31" s="85" t="s">
        <v>221</v>
      </c>
    </row>
    <row r="32" spans="2:22" hidden="1" outlineLevel="1" x14ac:dyDescent="0.2">
      <c r="B32" s="85"/>
    </row>
    <row r="33" spans="2:22" hidden="1" outlineLevel="1" x14ac:dyDescent="0.2">
      <c r="B33" s="85" t="s">
        <v>221</v>
      </c>
    </row>
    <row r="34" spans="2:22" hidden="1" outlineLevel="1" x14ac:dyDescent="0.2">
      <c r="B34" s="85"/>
    </row>
    <row r="35" spans="2:22" hidden="1" outlineLevel="1" x14ac:dyDescent="0.2">
      <c r="B35" s="85" t="s">
        <v>221</v>
      </c>
    </row>
    <row r="36" spans="2:22" hidden="1" outlineLevel="1" x14ac:dyDescent="0.2">
      <c r="B36" s="84"/>
    </row>
    <row r="37" spans="2:22" hidden="1" outlineLevel="1" x14ac:dyDescent="0.2">
      <c r="B37" s="84" t="s">
        <v>222</v>
      </c>
    </row>
    <row r="38" spans="2:22" hidden="1" outlineLevel="1" x14ac:dyDescent="0.2">
      <c r="B38" s="87" t="s">
        <v>223</v>
      </c>
      <c r="C38" s="87" t="s">
        <v>223</v>
      </c>
      <c r="D38" s="49"/>
    </row>
    <row r="39" spans="2:22" hidden="1" outlineLevel="1" x14ac:dyDescent="0.2"/>
    <row r="40" spans="2:22" ht="24" hidden="1" customHeight="1" outlineLevel="1" x14ac:dyDescent="0.2">
      <c r="B40" s="365" t="s">
        <v>224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</row>
    <row r="41" spans="2:22" collapsed="1" x14ac:dyDescent="0.2"/>
  </sheetData>
  <mergeCells count="9">
    <mergeCell ref="B2:X2"/>
    <mergeCell ref="B28:V28"/>
    <mergeCell ref="B29:V29"/>
    <mergeCell ref="B40:V40"/>
    <mergeCell ref="B23:V23"/>
    <mergeCell ref="B24:V24"/>
    <mergeCell ref="B25:V25"/>
    <mergeCell ref="B26:V26"/>
    <mergeCell ref="B27:V2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3"/>
  <sheetViews>
    <sheetView workbookViewId="0">
      <selection activeCell="H19" sqref="H19"/>
    </sheetView>
  </sheetViews>
  <sheetFormatPr defaultRowHeight="12.75" x14ac:dyDescent="0.2"/>
  <cols>
    <col min="3" max="3" width="5.7109375" customWidth="1"/>
    <col min="5" max="5" width="4.28515625" customWidth="1"/>
    <col min="6" max="6" width="2.7109375" customWidth="1"/>
    <col min="7" max="7" width="4.28515625" customWidth="1"/>
    <col min="8" max="8" width="2.85546875" customWidth="1"/>
    <col min="10" max="10" width="2.7109375" customWidth="1"/>
  </cols>
  <sheetData>
    <row r="2" spans="2:22" s="86" customFormat="1" ht="50.25" customHeight="1" x14ac:dyDescent="0.2">
      <c r="B2" s="364" t="s">
        <v>230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88"/>
      <c r="V2" s="88"/>
    </row>
    <row r="3" spans="2:22" x14ac:dyDescent="0.2">
      <c r="B3" s="84"/>
    </row>
    <row r="4" spans="2:22" x14ac:dyDescent="0.2">
      <c r="B4" s="85"/>
    </row>
    <row r="5" spans="2:22" x14ac:dyDescent="0.2">
      <c r="B5" s="85"/>
    </row>
    <row r="6" spans="2:22" x14ac:dyDescent="0.2">
      <c r="B6" s="85"/>
    </row>
    <row r="7" spans="2:22" ht="27" customHeight="1" x14ac:dyDescent="0.2">
      <c r="B7" s="89">
        <f>'Ф 4.1 (2)'!BX10</f>
        <v>2.6873652694610776E-2</v>
      </c>
      <c r="C7" s="99" t="s">
        <v>235</v>
      </c>
      <c r="D7" s="89">
        <f>'Ф 4.1 (2)'!BX16*(G7-I7)</f>
        <v>6.4399999999999995E-3</v>
      </c>
      <c r="E7" s="90" t="s">
        <v>231</v>
      </c>
      <c r="F7" s="90" t="s">
        <v>232</v>
      </c>
      <c r="G7" s="90">
        <v>1</v>
      </c>
      <c r="H7" s="90" t="s">
        <v>42</v>
      </c>
      <c r="I7" s="91">
        <f>O7</f>
        <v>0.3</v>
      </c>
      <c r="J7" s="92" t="s">
        <v>233</v>
      </c>
      <c r="M7" s="94" t="s">
        <v>237</v>
      </c>
      <c r="N7" s="95" t="s">
        <v>238</v>
      </c>
      <c r="O7" s="96">
        <v>0.3</v>
      </c>
    </row>
    <row r="8" spans="2:22" x14ac:dyDescent="0.2">
      <c r="B8" s="84"/>
    </row>
    <row r="9" spans="2:22" x14ac:dyDescent="0.2">
      <c r="B9" s="84"/>
    </row>
    <row r="10" spans="2:22" x14ac:dyDescent="0.2">
      <c r="B10" s="84"/>
    </row>
    <row r="11" spans="2:22" x14ac:dyDescent="0.2">
      <c r="B11" s="84"/>
    </row>
    <row r="12" spans="2:22" ht="26.25" customHeight="1" x14ac:dyDescent="0.2">
      <c r="B12" s="108">
        <f>'Ф 4.1 (2)'!BX14</f>
        <v>1</v>
      </c>
      <c r="C12" s="99" t="s">
        <v>235</v>
      </c>
      <c r="D12" s="89">
        <f>'Ф 4.1 (2)'!BX17*(G12-I12)</f>
        <v>0.7</v>
      </c>
      <c r="E12" s="90" t="s">
        <v>231</v>
      </c>
      <c r="F12" s="90" t="s">
        <v>232</v>
      </c>
      <c r="G12" s="90">
        <v>1</v>
      </c>
      <c r="H12" s="90" t="s">
        <v>42</v>
      </c>
      <c r="I12" s="91">
        <f>O7</f>
        <v>0.3</v>
      </c>
      <c r="J12" s="92" t="s">
        <v>233</v>
      </c>
    </row>
    <row r="13" spans="2:22" x14ac:dyDescent="0.2">
      <c r="B13" s="84"/>
    </row>
    <row r="14" spans="2:22" x14ac:dyDescent="0.2">
      <c r="B14" s="84"/>
    </row>
    <row r="15" spans="2:22" x14ac:dyDescent="0.2">
      <c r="B15" s="84"/>
    </row>
    <row r="16" spans="2:22" x14ac:dyDescent="0.2">
      <c r="B16" s="84"/>
    </row>
    <row r="17" spans="2:22" ht="26.25" customHeight="1" x14ac:dyDescent="0.2">
      <c r="B17" s="89">
        <f>'Ф 4.1 (2)'!BX15</f>
        <v>0.7902083333333334</v>
      </c>
      <c r="C17" s="99" t="s">
        <v>235</v>
      </c>
      <c r="D17" s="93">
        <f>'Ф 4.1 (2)'!BX18*(G17-I17)</f>
        <v>0.62824999999999998</v>
      </c>
      <c r="E17" s="90" t="s">
        <v>231</v>
      </c>
      <c r="F17" s="90" t="s">
        <v>232</v>
      </c>
      <c r="G17" s="90">
        <v>1</v>
      </c>
      <c r="H17" s="90" t="s">
        <v>42</v>
      </c>
      <c r="I17" s="91">
        <f>O7</f>
        <v>0.3</v>
      </c>
      <c r="J17" s="92" t="s">
        <v>233</v>
      </c>
    </row>
    <row r="18" spans="2:22" x14ac:dyDescent="0.2">
      <c r="B18" s="84"/>
    </row>
    <row r="19" spans="2:22" x14ac:dyDescent="0.2">
      <c r="B19" s="84"/>
    </row>
    <row r="20" spans="2:22" x14ac:dyDescent="0.2">
      <c r="B20" s="98" t="s">
        <v>222</v>
      </c>
    </row>
    <row r="21" spans="2:22" x14ac:dyDescent="0.2">
      <c r="B21" s="87"/>
      <c r="C21" s="87"/>
      <c r="D21" s="49"/>
    </row>
    <row r="23" spans="2:22" x14ac:dyDescent="0.2">
      <c r="B23" s="366" t="s">
        <v>224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97"/>
      <c r="V23" s="97"/>
    </row>
  </sheetData>
  <mergeCells count="2">
    <mergeCell ref="B2:T2"/>
    <mergeCell ref="B23:T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8"/>
  <sheetViews>
    <sheetView view="pageBreakPreview" topLeftCell="A16" zoomScaleNormal="100" workbookViewId="0">
      <selection activeCell="EA22" sqref="EA22"/>
    </sheetView>
  </sheetViews>
  <sheetFormatPr defaultColWidth="0.85546875" defaultRowHeight="15" x14ac:dyDescent="0.25"/>
  <cols>
    <col min="1" max="16384" width="0.85546875" style="4"/>
  </cols>
  <sheetData>
    <row r="1" spans="1:104" s="1" customFormat="1" ht="15.75" x14ac:dyDescent="0.25">
      <c r="CZ1" s="2" t="s">
        <v>10</v>
      </c>
    </row>
    <row r="2" spans="1:104" s="1" customFormat="1" ht="6" customHeight="1" x14ac:dyDescent="0.25">
      <c r="CZ2" s="2"/>
    </row>
    <row r="3" spans="1:104" s="7" customFormat="1" ht="12" x14ac:dyDescent="0.2">
      <c r="CZ3" s="34" t="s">
        <v>267</v>
      </c>
    </row>
    <row r="4" spans="1:104" s="1" customFormat="1" ht="15.75" x14ac:dyDescent="0.25"/>
    <row r="5" spans="1:104" s="1" customFormat="1" ht="30" customHeight="1" x14ac:dyDescent="0.25">
      <c r="A5" s="161" t="s">
        <v>274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</row>
    <row r="6" spans="1:104" s="1" customFormat="1" ht="15.75" x14ac:dyDescent="0.25">
      <c r="F6" s="194" t="s">
        <v>686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</row>
    <row r="7" spans="1:104" s="1" customFormat="1" ht="15.75" x14ac:dyDescent="0.25">
      <c r="F7" s="195" t="s">
        <v>265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</row>
    <row r="8" spans="1:104" s="1" customFormat="1" ht="15.75" x14ac:dyDescent="0.25"/>
    <row r="9" spans="1:104" s="23" customFormat="1" ht="46.5" customHeight="1" x14ac:dyDescent="0.2">
      <c r="A9" s="198" t="s">
        <v>41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200"/>
      <c r="AO9" s="198" t="s">
        <v>275</v>
      </c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200"/>
      <c r="BK9" s="198" t="s">
        <v>71</v>
      </c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200"/>
    </row>
    <row r="10" spans="1:104" s="5" customFormat="1" ht="75" customHeight="1" x14ac:dyDescent="0.2">
      <c r="A10" s="12"/>
      <c r="B10" s="190" t="s">
        <v>276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2" t="s">
        <v>277</v>
      </c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4"/>
      <c r="BK10" s="107"/>
      <c r="BL10" s="332" t="s">
        <v>278</v>
      </c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102"/>
    </row>
    <row r="11" spans="1:104" s="5" customFormat="1" x14ac:dyDescent="0.2">
      <c r="A11" s="43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3"/>
      <c r="AO11" s="185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7"/>
      <c r="BK11" s="42"/>
      <c r="BL11" s="367" t="s">
        <v>289</v>
      </c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41"/>
    </row>
    <row r="12" spans="1:104" s="5" customFormat="1" ht="31.5" customHeight="1" x14ac:dyDescent="0.2">
      <c r="A12" s="12"/>
      <c r="B12" s="190" t="s">
        <v>279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1"/>
      <c r="AO12" s="182" t="s">
        <v>280</v>
      </c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4"/>
      <c r="BK12" s="107"/>
      <c r="BL12" s="368" t="s">
        <v>168</v>
      </c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102"/>
    </row>
    <row r="13" spans="1:104" s="5" customFormat="1" ht="16.5" customHeight="1" x14ac:dyDescent="0.2">
      <c r="A13" s="43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3"/>
      <c r="AO13" s="185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7"/>
      <c r="BK13" s="42"/>
      <c r="BL13" s="367">
        <v>0</v>
      </c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41"/>
    </row>
    <row r="14" spans="1:104" s="5" customFormat="1" ht="31.5" customHeight="1" x14ac:dyDescent="0.2">
      <c r="A14" s="12"/>
      <c r="B14" s="190" t="s">
        <v>281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1"/>
      <c r="AO14" s="182" t="s">
        <v>280</v>
      </c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4"/>
      <c r="BK14" s="107"/>
      <c r="BL14" s="368" t="s">
        <v>168</v>
      </c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102"/>
    </row>
    <row r="15" spans="1:104" s="5" customFormat="1" ht="16.5" customHeight="1" x14ac:dyDescent="0.2">
      <c r="A15" s="43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3"/>
      <c r="AO15" s="185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7"/>
      <c r="BK15" s="42"/>
      <c r="BL15" s="208">
        <v>0</v>
      </c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41"/>
    </row>
    <row r="16" spans="1:104" s="5" customFormat="1" ht="75" customHeight="1" x14ac:dyDescent="0.2">
      <c r="A16" s="12"/>
      <c r="B16" s="190" t="s">
        <v>282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1"/>
      <c r="AO16" s="182" t="s">
        <v>280</v>
      </c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4"/>
      <c r="BK16" s="107"/>
      <c r="BL16" s="368" t="s">
        <v>278</v>
      </c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102"/>
    </row>
    <row r="17" spans="1:104" s="5" customFormat="1" ht="15.75" customHeight="1" x14ac:dyDescent="0.2">
      <c r="A17" s="43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3"/>
      <c r="AO17" s="185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7"/>
      <c r="BK17" s="42"/>
      <c r="BL17" s="208">
        <v>0</v>
      </c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41"/>
    </row>
    <row r="18" spans="1:104" s="5" customFormat="1" ht="30" customHeight="1" x14ac:dyDescent="0.2">
      <c r="A18" s="12"/>
      <c r="B18" s="190" t="s">
        <v>283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1"/>
      <c r="AO18" s="182" t="s">
        <v>280</v>
      </c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4"/>
      <c r="BK18" s="107"/>
      <c r="BL18" s="368" t="s">
        <v>168</v>
      </c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102"/>
    </row>
    <row r="19" spans="1:104" s="5" customFormat="1" ht="17.25" customHeight="1" x14ac:dyDescent="0.2">
      <c r="A19" s="43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3"/>
      <c r="AO19" s="185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7"/>
      <c r="BK19" s="42"/>
      <c r="BL19" s="208">
        <v>1</v>
      </c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41"/>
    </row>
    <row r="20" spans="1:104" s="5" customFormat="1" ht="30" customHeight="1" x14ac:dyDescent="0.2">
      <c r="A20" s="12"/>
      <c r="B20" s="190" t="s">
        <v>284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06"/>
      <c r="AO20" s="182" t="s">
        <v>280</v>
      </c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4"/>
      <c r="BK20" s="107"/>
      <c r="BL20" s="368" t="s">
        <v>168</v>
      </c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102"/>
    </row>
    <row r="21" spans="1:104" s="5" customFormat="1" ht="17.25" customHeight="1" x14ac:dyDescent="0.2">
      <c r="A21" s="10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04"/>
      <c r="AO21" s="185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7"/>
      <c r="BK21" s="105"/>
      <c r="BL21" s="208">
        <v>0</v>
      </c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40"/>
    </row>
    <row r="22" spans="1:104" s="5" customFormat="1" ht="30" customHeight="1" x14ac:dyDescent="0.2">
      <c r="A22" s="12"/>
      <c r="B22" s="190" t="s">
        <v>285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06"/>
      <c r="AO22" s="182" t="s">
        <v>280</v>
      </c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4"/>
      <c r="BK22" s="107"/>
      <c r="BL22" s="368" t="s">
        <v>168</v>
      </c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102"/>
    </row>
    <row r="23" spans="1:104" s="5" customFormat="1" ht="17.25" customHeight="1" x14ac:dyDescent="0.2">
      <c r="A23" s="10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04"/>
      <c r="AO23" s="185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7"/>
      <c r="BK23" s="105"/>
      <c r="BL23" s="208">
        <v>0</v>
      </c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40"/>
    </row>
    <row r="24" spans="1:104" s="5" customFormat="1" ht="48" customHeight="1" x14ac:dyDescent="0.2">
      <c r="A24" s="31"/>
      <c r="B24" s="210" t="s">
        <v>286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103"/>
      <c r="AO24" s="334" t="s">
        <v>280</v>
      </c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6"/>
      <c r="BK24" s="32"/>
      <c r="BL24" s="152">
        <v>0.25</v>
      </c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37"/>
    </row>
    <row r="26" spans="1:104" s="1" customFormat="1" ht="15.75" x14ac:dyDescent="0.25">
      <c r="A26" s="194" t="str">
        <f>Главная!B8</f>
        <v xml:space="preserve">Генеральный директор 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 t="str">
        <f>Главная!B9</f>
        <v>Сахратов Роман Фанисович</v>
      </c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</row>
    <row r="27" spans="1:104" s="3" customFormat="1" ht="13.5" customHeight="1" x14ac:dyDescent="0.2">
      <c r="A27" s="195" t="s">
        <v>18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 t="s">
        <v>19</v>
      </c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 t="s">
        <v>20</v>
      </c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</row>
    <row r="28" spans="1:104" ht="3" customHeight="1" x14ac:dyDescent="0.25"/>
  </sheetData>
  <mergeCells count="43">
    <mergeCell ref="A26:AK26"/>
    <mergeCell ref="AL26:BV26"/>
    <mergeCell ref="BW26:CZ26"/>
    <mergeCell ref="A27:AK27"/>
    <mergeCell ref="AL27:BV27"/>
    <mergeCell ref="BW27:CZ27"/>
    <mergeCell ref="B22:AM23"/>
    <mergeCell ref="AO22:BJ23"/>
    <mergeCell ref="BL22:CY22"/>
    <mergeCell ref="BL23:CY23"/>
    <mergeCell ref="B24:AM24"/>
    <mergeCell ref="AO24:BJ24"/>
    <mergeCell ref="BL24:CY24"/>
    <mergeCell ref="B18:AN19"/>
    <mergeCell ref="AO18:BJ19"/>
    <mergeCell ref="BL18:CY18"/>
    <mergeCell ref="BL19:CY19"/>
    <mergeCell ref="B20:AM21"/>
    <mergeCell ref="AO20:BJ21"/>
    <mergeCell ref="BL20:CY20"/>
    <mergeCell ref="BL21:CY21"/>
    <mergeCell ref="B14:AN15"/>
    <mergeCell ref="AO14:BJ15"/>
    <mergeCell ref="BL14:CY14"/>
    <mergeCell ref="BL15:CY15"/>
    <mergeCell ref="B16:AN17"/>
    <mergeCell ref="AO16:BJ17"/>
    <mergeCell ref="BL16:CY16"/>
    <mergeCell ref="BL17:CY17"/>
    <mergeCell ref="B10:AN11"/>
    <mergeCell ref="AO10:BJ11"/>
    <mergeCell ref="BL10:CY10"/>
    <mergeCell ref="BL11:CY11"/>
    <mergeCell ref="B12:AN13"/>
    <mergeCell ref="AO12:BJ13"/>
    <mergeCell ref="BL12:CY12"/>
    <mergeCell ref="BL13:CY13"/>
    <mergeCell ref="A5:CZ5"/>
    <mergeCell ref="F6:CU6"/>
    <mergeCell ref="F7:CU7"/>
    <mergeCell ref="A9:AN9"/>
    <mergeCell ref="AO9:BJ9"/>
    <mergeCell ref="BK9:CZ9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T16"/>
  <sheetViews>
    <sheetView view="pageBreakPreview" zoomScaleNormal="100" workbookViewId="0">
      <selection activeCell="BI7" sqref="A7:CT9"/>
    </sheetView>
  </sheetViews>
  <sheetFormatPr defaultColWidth="0.85546875" defaultRowHeight="15" x14ac:dyDescent="0.25"/>
  <cols>
    <col min="1" max="16384" width="0.85546875" style="4"/>
  </cols>
  <sheetData>
    <row r="1" spans="1:98" ht="62.25" customHeight="1" x14ac:dyDescent="0.25">
      <c r="A1" s="141" t="s">
        <v>189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</row>
    <row r="2" spans="1:98" ht="48" customHeight="1" x14ac:dyDescent="0.25">
      <c r="A2" s="143" t="s">
        <v>190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</row>
    <row r="4" spans="1:98" s="1" customFormat="1" ht="15.75" x14ac:dyDescent="0.25">
      <c r="CT4" s="2" t="s">
        <v>10</v>
      </c>
    </row>
    <row r="5" spans="1:98" s="1" customFormat="1" ht="15.75" x14ac:dyDescent="0.25"/>
    <row r="6" spans="1:98" s="1" customFormat="1" ht="15.75" x14ac:dyDescent="0.25">
      <c r="A6" s="161" t="s">
        <v>173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</row>
    <row r="7" spans="1:98" s="36" customFormat="1" ht="15.75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3" t="s">
        <v>172</v>
      </c>
      <c r="BI7" s="419">
        <f>Главная!B7</f>
        <v>2018</v>
      </c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</row>
    <row r="8" spans="1:98" s="1" customFormat="1" ht="15.75" x14ac:dyDescent="0.2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</row>
    <row r="9" spans="1:98" s="1" customFormat="1" ht="15.75" x14ac:dyDescent="0.25">
      <c r="A9" s="417" t="str">
        <f>Главная!B6</f>
        <v>АО"Янаульские электричекские сети"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</row>
    <row r="10" spans="1:98" s="1" customFormat="1" ht="15.75" x14ac:dyDescent="0.25">
      <c r="A10" s="144" t="s">
        <v>153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</row>
    <row r="12" spans="1:98" s="5" customFormat="1" x14ac:dyDescent="0.2">
      <c r="A12" s="212" t="s">
        <v>41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 t="s">
        <v>152</v>
      </c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</row>
    <row r="13" spans="1:98" s="5" customFormat="1" x14ac:dyDescent="0.2">
      <c r="A13" s="212">
        <v>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>
        <v>2</v>
      </c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</row>
    <row r="14" spans="1:98" ht="60.75" customHeight="1" x14ac:dyDescent="0.25">
      <c r="A14" s="21"/>
      <c r="B14" s="330" t="s">
        <v>171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5"/>
      <c r="BN14" s="212">
        <v>175</v>
      </c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</row>
    <row r="15" spans="1:98" ht="75.75" customHeight="1" x14ac:dyDescent="0.25">
      <c r="A15" s="21"/>
      <c r="B15" s="330" t="s">
        <v>170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5"/>
      <c r="BN15" s="212">
        <v>175</v>
      </c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</row>
    <row r="16" spans="1:98" ht="61.5" customHeight="1" x14ac:dyDescent="0.25">
      <c r="A16" s="21"/>
      <c r="B16" s="330" t="s">
        <v>169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5"/>
      <c r="BN16" s="212">
        <v>0</v>
      </c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</row>
  </sheetData>
  <mergeCells count="16">
    <mergeCell ref="BN16:CT16"/>
    <mergeCell ref="B16:BL16"/>
    <mergeCell ref="A12:BM12"/>
    <mergeCell ref="BN12:CT12"/>
    <mergeCell ref="A13:BM13"/>
    <mergeCell ref="BN13:CT13"/>
    <mergeCell ref="B14:BL14"/>
    <mergeCell ref="BN14:CT14"/>
    <mergeCell ref="B15:BL15"/>
    <mergeCell ref="BN15:CT15"/>
    <mergeCell ref="A6:CT6"/>
    <mergeCell ref="A9:CT9"/>
    <mergeCell ref="A10:CT10"/>
    <mergeCell ref="BI7:BX7"/>
    <mergeCell ref="A1:CT1"/>
    <mergeCell ref="A2:CT2"/>
  </mergeCells>
  <pageMargins left="0.98425196850393704" right="0.59055118110236227" top="0.59055118110236227" bottom="0.39370078740157483" header="0.19685039370078741" footer="0.1968503937007874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X10"/>
  <sheetViews>
    <sheetView view="pageBreakPreview" zoomScaleNormal="100" workbookViewId="0">
      <selection activeCell="AT6" sqref="A6:CX8"/>
    </sheetView>
  </sheetViews>
  <sheetFormatPr defaultColWidth="0.85546875" defaultRowHeight="15.75" outlineLevelRow="1" x14ac:dyDescent="0.25"/>
  <cols>
    <col min="1" max="16384" width="0.85546875" style="1"/>
  </cols>
  <sheetData>
    <row r="1" spans="1:102" ht="60" customHeight="1" x14ac:dyDescent="0.25">
      <c r="A1" s="141" t="s">
        <v>191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</row>
    <row r="2" spans="1:102" ht="70.5" customHeight="1" outlineLevel="1" x14ac:dyDescent="0.25">
      <c r="A2" s="143" t="s">
        <v>246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</row>
    <row r="3" spans="1:102" outlineLevel="1" x14ac:dyDescent="0.25">
      <c r="CX3" s="2" t="s">
        <v>10</v>
      </c>
    </row>
    <row r="5" spans="1:102" ht="33.75" customHeight="1" x14ac:dyDescent="0.25">
      <c r="A5" s="369" t="s">
        <v>174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</row>
    <row r="6" spans="1:102" x14ac:dyDescent="0.25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3" t="s">
        <v>22</v>
      </c>
      <c r="AT6" s="419">
        <f>Главная!B7</f>
        <v>2018</v>
      </c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22" t="s">
        <v>23</v>
      </c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  <c r="CT6" s="422"/>
      <c r="CU6" s="422"/>
      <c r="CV6" s="422"/>
      <c r="CW6" s="422"/>
      <c r="CX6" s="422"/>
    </row>
    <row r="7" spans="1:102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</row>
    <row r="8" spans="1:102" x14ac:dyDescent="0.25">
      <c r="A8" s="417" t="str">
        <f>Главная!B6</f>
        <v>АО"Янаульские электричекские сети"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</row>
    <row r="9" spans="1:102" x14ac:dyDescent="0.25">
      <c r="A9" s="195" t="s">
        <v>32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</row>
    <row r="10" spans="1:102" ht="3" customHeight="1" x14ac:dyDescent="0.25"/>
  </sheetData>
  <mergeCells count="6">
    <mergeCell ref="A8:CX8"/>
    <mergeCell ref="A9:CX9"/>
    <mergeCell ref="A5:CX5"/>
    <mergeCell ref="AT6:BD6"/>
    <mergeCell ref="A1:CX1"/>
    <mergeCell ref="A2:CX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V31"/>
  <sheetViews>
    <sheetView view="pageBreakPreview" zoomScale="85" zoomScaleNormal="100" zoomScaleSheetLayoutView="85" workbookViewId="0">
      <selection activeCell="AK26" sqref="AK26:BT26"/>
    </sheetView>
  </sheetViews>
  <sheetFormatPr defaultColWidth="0.85546875" defaultRowHeight="15" outlineLevelRow="1" x14ac:dyDescent="0.25"/>
  <cols>
    <col min="1" max="16384" width="0.85546875" style="4"/>
  </cols>
  <sheetData>
    <row r="1" spans="1:100" ht="60.75" customHeight="1" x14ac:dyDescent="0.25">
      <c r="A1" s="141" t="s">
        <v>182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</row>
    <row r="2" spans="1:100" ht="36" customHeight="1" outlineLevel="1" x14ac:dyDescent="0.25">
      <c r="A2" s="143" t="s">
        <v>183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s="1" customFormat="1" ht="15.75" outlineLevel="1" x14ac:dyDescent="0.25">
      <c r="CL3" s="48"/>
      <c r="CV3" s="2" t="s">
        <v>10</v>
      </c>
    </row>
    <row r="4" spans="1:100" s="1" customFormat="1" ht="15.75" x14ac:dyDescent="0.25"/>
    <row r="5" spans="1:100" s="1" customFormat="1" ht="15.75" x14ac:dyDescent="0.25">
      <c r="A5" s="140" t="s">
        <v>11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</row>
    <row r="6" spans="1:100" s="1" customFormat="1" ht="15.75" x14ac:dyDescent="0.25">
      <c r="A6" s="140" t="s">
        <v>12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</row>
    <row r="7" spans="1:100" s="1" customFormat="1" ht="15.75" x14ac:dyDescent="0.25">
      <c r="AR7" s="2" t="s">
        <v>22</v>
      </c>
      <c r="AS7" s="419">
        <f>Главная!B7</f>
        <v>2018</v>
      </c>
      <c r="AT7" s="419"/>
      <c r="AU7" s="419"/>
      <c r="AV7" s="419"/>
      <c r="AW7" s="419"/>
      <c r="AX7" s="419"/>
      <c r="AY7" s="419"/>
      <c r="AZ7" s="419"/>
      <c r="BA7" s="419"/>
      <c r="BB7" s="419"/>
      <c r="BC7" s="1" t="s">
        <v>23</v>
      </c>
    </row>
    <row r="8" spans="1:100" s="1" customFormat="1" ht="15.75" x14ac:dyDescent="0.25"/>
    <row r="10" spans="1:100" s="5" customFormat="1" ht="45" customHeight="1" x14ac:dyDescent="0.2">
      <c r="A10" s="151" t="s">
        <v>17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3"/>
      <c r="AC10" s="151" t="s">
        <v>15</v>
      </c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3"/>
      <c r="BG10" s="151" t="s">
        <v>16</v>
      </c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3"/>
    </row>
    <row r="11" spans="1:100" x14ac:dyDescent="0.25">
      <c r="A11" s="155">
        <v>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>
        <v>2</v>
      </c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48">
        <v>3</v>
      </c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50"/>
    </row>
    <row r="12" spans="1:100" x14ac:dyDescent="0.25">
      <c r="A12" s="154" t="s">
        <v>0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7">
        <v>3.38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45">
        <v>6247</v>
      </c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7"/>
    </row>
    <row r="13" spans="1:100" x14ac:dyDescent="0.25">
      <c r="A13" s="154" t="s">
        <v>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7">
        <v>4.37</v>
      </c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45">
        <v>6507</v>
      </c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7"/>
    </row>
    <row r="14" spans="1:100" x14ac:dyDescent="0.25">
      <c r="A14" s="154" t="s">
        <v>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7">
        <v>4.7300000000000004</v>
      </c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45">
        <v>6507</v>
      </c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7"/>
    </row>
    <row r="15" spans="1:100" x14ac:dyDescent="0.25">
      <c r="A15" s="154" t="s">
        <v>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7">
        <v>8.76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45">
        <v>6527</v>
      </c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7"/>
    </row>
    <row r="16" spans="1:100" x14ac:dyDescent="0.25">
      <c r="A16" s="154" t="s">
        <v>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7">
        <v>25.92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45">
        <v>6527</v>
      </c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7"/>
    </row>
    <row r="17" spans="1:100" x14ac:dyDescent="0.25">
      <c r="A17" s="154" t="s">
        <v>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7">
        <v>37.630000000000003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45">
        <v>6527</v>
      </c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7"/>
    </row>
    <row r="18" spans="1:100" x14ac:dyDescent="0.25">
      <c r="A18" s="154" t="s">
        <v>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7">
        <v>13.443</v>
      </c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45">
        <v>6538</v>
      </c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7"/>
    </row>
    <row r="19" spans="1:100" x14ac:dyDescent="0.25">
      <c r="A19" s="154" t="s">
        <v>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7">
        <v>49.597000000000001</v>
      </c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45">
        <v>6543</v>
      </c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7"/>
    </row>
    <row r="20" spans="1:100" x14ac:dyDescent="0.25">
      <c r="A20" s="154" t="s">
        <v>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7">
        <v>9.3650000000000002</v>
      </c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45">
        <v>6550</v>
      </c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7"/>
    </row>
    <row r="21" spans="1:100" x14ac:dyDescent="0.25">
      <c r="A21" s="154" t="s">
        <v>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7">
        <v>9.86</v>
      </c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45">
        <v>6659</v>
      </c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7"/>
    </row>
    <row r="22" spans="1:100" x14ac:dyDescent="0.25">
      <c r="A22" s="154" t="s">
        <v>13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7">
        <v>3.617</v>
      </c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45">
        <v>6677</v>
      </c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7"/>
    </row>
    <row r="23" spans="1:100" x14ac:dyDescent="0.25">
      <c r="A23" s="154" t="s">
        <v>14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7">
        <v>8.8439999999999994</v>
      </c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45">
        <v>6680</v>
      </c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7"/>
    </row>
    <row r="24" spans="1:100" x14ac:dyDescent="0.25">
      <c r="A24" s="420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0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</row>
    <row r="25" spans="1:100" s="1" customFormat="1" ht="15.75" x14ac:dyDescent="0.25">
      <c r="A25" s="417" t="str">
        <f>Главная!B8</f>
        <v xml:space="preserve">Генеральный директор 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 t="str">
        <f>Главная!B9</f>
        <v>Сахратов Роман Фанисович</v>
      </c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</row>
    <row r="26" spans="1:100" s="3" customFormat="1" ht="13.5" customHeight="1" x14ac:dyDescent="0.2">
      <c r="A26" s="144" t="s">
        <v>18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 t="s">
        <v>19</v>
      </c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56" t="s">
        <v>20</v>
      </c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</row>
    <row r="28" spans="1:100" ht="9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100" s="7" customFormat="1" ht="15" customHeight="1" x14ac:dyDescent="0.2">
      <c r="F29" s="8" t="s">
        <v>21</v>
      </c>
    </row>
    <row r="30" spans="1:100" ht="15.75" thickBot="1" x14ac:dyDescent="0.3"/>
    <row r="31" spans="1:100" ht="15.75" thickBot="1" x14ac:dyDescent="0.3">
      <c r="AC31" s="158">
        <f>SUM(AC12:BF23)</f>
        <v>179.51599999999999</v>
      </c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60"/>
      <c r="BG31" s="158">
        <f>MAX(BG12:CV23)</f>
        <v>6680</v>
      </c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60"/>
    </row>
  </sheetData>
  <mergeCells count="55">
    <mergeCell ref="A18:AB18"/>
    <mergeCell ref="AC31:BF31"/>
    <mergeCell ref="BG31:CV31"/>
    <mergeCell ref="AC11:BF11"/>
    <mergeCell ref="A22:AB22"/>
    <mergeCell ref="AC12:BF12"/>
    <mergeCell ref="AC13:BF13"/>
    <mergeCell ref="AC16:BF16"/>
    <mergeCell ref="AC17:BF17"/>
    <mergeCell ref="AC14:BF14"/>
    <mergeCell ref="AC15:BF15"/>
    <mergeCell ref="BG15:CV15"/>
    <mergeCell ref="AC21:BF21"/>
    <mergeCell ref="BG21:CV21"/>
    <mergeCell ref="AC18:BF18"/>
    <mergeCell ref="BG18:CV18"/>
    <mergeCell ref="BG17:CV17"/>
    <mergeCell ref="BG16:CV16"/>
    <mergeCell ref="A15:AB15"/>
    <mergeCell ref="A16:AB16"/>
    <mergeCell ref="A17:AB17"/>
    <mergeCell ref="A19:AB19"/>
    <mergeCell ref="A20:AB20"/>
    <mergeCell ref="A21:AB21"/>
    <mergeCell ref="AC23:BF23"/>
    <mergeCell ref="BG19:CV19"/>
    <mergeCell ref="AC19:BF19"/>
    <mergeCell ref="BG23:CV23"/>
    <mergeCell ref="AC20:BF20"/>
    <mergeCell ref="BG20:CV20"/>
    <mergeCell ref="BG22:CV22"/>
    <mergeCell ref="A23:AB23"/>
    <mergeCell ref="AC22:BF22"/>
    <mergeCell ref="BU26:CV26"/>
    <mergeCell ref="BU25:CV25"/>
    <mergeCell ref="A25:AJ25"/>
    <mergeCell ref="A26:AJ26"/>
    <mergeCell ref="AK25:BT25"/>
    <mergeCell ref="AK26:BT26"/>
    <mergeCell ref="A6:CV6"/>
    <mergeCell ref="A5:CV5"/>
    <mergeCell ref="A1:CV1"/>
    <mergeCell ref="A2:CV2"/>
    <mergeCell ref="BG14:CV14"/>
    <mergeCell ref="BG13:CV13"/>
    <mergeCell ref="BG12:CV12"/>
    <mergeCell ref="BG11:CV11"/>
    <mergeCell ref="BG10:CV10"/>
    <mergeCell ref="A14:AB14"/>
    <mergeCell ref="AS7:BB7"/>
    <mergeCell ref="A12:AB12"/>
    <mergeCell ref="A13:AB13"/>
    <mergeCell ref="A10:AB10"/>
    <mergeCell ref="A11:AB11"/>
    <mergeCell ref="AC10:BF10"/>
  </mergeCells>
  <pageMargins left="0.98425196850393704" right="0.59055118110236227" top="0.59055118110236227" bottom="0.39370078740157483" header="0.19685039370078741" footer="0.1968503937007874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opLeftCell="A7" zoomScale="85" zoomScaleNormal="85" workbookViewId="0">
      <selection activeCell="AG110" sqref="AG110"/>
    </sheetView>
  </sheetViews>
  <sheetFormatPr defaultRowHeight="16.5" x14ac:dyDescent="0.3"/>
  <cols>
    <col min="1" max="1" width="6" style="138" customWidth="1"/>
    <col min="2" max="2" width="29.7109375" style="138" customWidth="1"/>
    <col min="3" max="3" width="7.140625" style="138" customWidth="1"/>
    <col min="4" max="4" width="18.28515625" style="138" customWidth="1"/>
    <col min="5" max="5" width="16.140625" style="138" customWidth="1"/>
    <col min="6" max="7" width="9.140625" style="138" customWidth="1"/>
    <col min="8" max="8" width="11.42578125" style="116" bestFit="1" customWidth="1"/>
    <col min="9" max="14" width="9.140625" style="116"/>
    <col min="15" max="15" width="11.140625" style="116" customWidth="1"/>
    <col min="16" max="18" width="9.140625" style="116"/>
    <col min="19" max="19" width="9.7109375" style="115" hidden="1" customWidth="1"/>
    <col min="20" max="24" width="0" style="115" hidden="1" customWidth="1"/>
    <col min="25" max="25" width="12" style="116" hidden="1" customWidth="1"/>
    <col min="26" max="26" width="11.42578125" style="116" hidden="1" customWidth="1"/>
    <col min="27" max="27" width="10.42578125" style="116" hidden="1" customWidth="1"/>
    <col min="28" max="28" width="9.42578125" style="116" hidden="1" customWidth="1"/>
    <col min="29" max="29" width="10.42578125" style="116" hidden="1" customWidth="1"/>
    <col min="30" max="16384" width="9.140625" style="116"/>
  </cols>
  <sheetData>
    <row r="1" spans="1:29" ht="16.5" customHeight="1" x14ac:dyDescent="0.25">
      <c r="A1" s="376" t="s">
        <v>290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29" ht="16.5" customHeight="1" x14ac:dyDescent="0.25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132">
        <v>2018</v>
      </c>
      <c r="L2" s="116" t="s">
        <v>1008</v>
      </c>
      <c r="O2" s="133"/>
      <c r="P2" s="133"/>
      <c r="Q2" s="133"/>
      <c r="R2" s="133"/>
    </row>
    <row r="3" spans="1:29" ht="15" x14ac:dyDescent="0.25">
      <c r="A3" s="382" t="s">
        <v>1007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O3" s="133"/>
      <c r="P3" s="133"/>
      <c r="Q3" s="133"/>
      <c r="R3" s="133"/>
    </row>
    <row r="4" spans="1:29" ht="15" x14ac:dyDescent="0.25">
      <c r="A4" s="383" t="s">
        <v>291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134"/>
      <c r="N4" s="134"/>
      <c r="O4" s="134"/>
      <c r="P4" s="134"/>
      <c r="Q4" s="134"/>
      <c r="R4" s="134"/>
    </row>
    <row r="5" spans="1:29" s="138" customFormat="1" ht="27.75" customHeight="1" thickBot="1" x14ac:dyDescent="0.35">
      <c r="A5" s="135"/>
      <c r="B5" s="135"/>
      <c r="C5" s="135"/>
      <c r="D5" s="135"/>
      <c r="E5" s="136"/>
      <c r="F5" s="136"/>
      <c r="G5" s="136"/>
      <c r="H5" s="136"/>
      <c r="I5" s="136"/>
      <c r="J5" s="136"/>
      <c r="K5" s="116"/>
      <c r="L5" s="116"/>
      <c r="M5" s="116"/>
      <c r="N5" s="116"/>
      <c r="O5" s="116"/>
      <c r="P5" s="116"/>
      <c r="Q5" s="116"/>
      <c r="R5" s="116"/>
      <c r="S5" s="137"/>
      <c r="T5" s="137"/>
      <c r="U5" s="137"/>
      <c r="V5" s="137"/>
      <c r="W5" s="137"/>
      <c r="X5" s="137"/>
    </row>
    <row r="6" spans="1:29" ht="32.25" customHeight="1" thickBot="1" x14ac:dyDescent="0.3">
      <c r="A6" s="379" t="s">
        <v>292</v>
      </c>
      <c r="B6" s="380"/>
      <c r="C6" s="380"/>
      <c r="D6" s="380"/>
      <c r="E6" s="380"/>
      <c r="F6" s="380"/>
      <c r="G6" s="381"/>
      <c r="H6" s="380"/>
      <c r="I6" s="380"/>
      <c r="J6" s="380"/>
      <c r="K6" s="380"/>
      <c r="L6" s="380"/>
      <c r="M6" s="380"/>
      <c r="N6" s="381"/>
      <c r="O6" s="370" t="s">
        <v>293</v>
      </c>
      <c r="P6" s="371"/>
      <c r="Q6" s="372"/>
      <c r="R6" s="392" t="s">
        <v>690</v>
      </c>
    </row>
    <row r="7" spans="1:29" ht="171.75" customHeight="1" thickBot="1" x14ac:dyDescent="0.3">
      <c r="A7" s="377" t="s">
        <v>294</v>
      </c>
      <c r="B7" s="377" t="s">
        <v>295</v>
      </c>
      <c r="C7" s="377" t="s">
        <v>296</v>
      </c>
      <c r="D7" s="377" t="s">
        <v>297</v>
      </c>
      <c r="E7" s="377" t="s">
        <v>175</v>
      </c>
      <c r="F7" s="377" t="s">
        <v>683</v>
      </c>
      <c r="G7" s="377" t="s">
        <v>298</v>
      </c>
      <c r="H7" s="379" t="s">
        <v>299</v>
      </c>
      <c r="I7" s="380"/>
      <c r="J7" s="380"/>
      <c r="K7" s="380"/>
      <c r="L7" s="380"/>
      <c r="M7" s="381"/>
      <c r="N7" s="377" t="s">
        <v>300</v>
      </c>
      <c r="O7" s="373"/>
      <c r="P7" s="374"/>
      <c r="Q7" s="375"/>
      <c r="R7" s="393"/>
      <c r="S7" s="387" t="s">
        <v>16</v>
      </c>
      <c r="T7" s="388" t="s">
        <v>691</v>
      </c>
      <c r="U7" s="387" t="s">
        <v>692</v>
      </c>
      <c r="V7" s="388" t="s">
        <v>693</v>
      </c>
      <c r="W7" s="388" t="s">
        <v>694</v>
      </c>
      <c r="X7" s="389" t="s">
        <v>695</v>
      </c>
      <c r="Y7" s="385"/>
      <c r="Z7" s="382"/>
    </row>
    <row r="8" spans="1:29" ht="63.75" customHeight="1" thickBot="1" x14ac:dyDescent="0.3">
      <c r="A8" s="378"/>
      <c r="B8" s="378"/>
      <c r="C8" s="378"/>
      <c r="D8" s="378"/>
      <c r="E8" s="378"/>
      <c r="F8" s="378"/>
      <c r="G8" s="378"/>
      <c r="H8" s="377" t="s">
        <v>301</v>
      </c>
      <c r="I8" s="380"/>
      <c r="J8" s="381"/>
      <c r="K8" s="380"/>
      <c r="L8" s="381"/>
      <c r="M8" s="377" t="s">
        <v>302</v>
      </c>
      <c r="N8" s="378"/>
      <c r="O8" s="377" t="s">
        <v>303</v>
      </c>
      <c r="P8" s="377" t="s">
        <v>304</v>
      </c>
      <c r="Q8" s="377" t="s">
        <v>305</v>
      </c>
      <c r="R8" s="393"/>
      <c r="S8" s="387"/>
      <c r="T8" s="387"/>
      <c r="U8" s="387"/>
      <c r="V8" s="387"/>
      <c r="W8" s="387"/>
      <c r="X8" s="390"/>
      <c r="Y8" s="382"/>
      <c r="Z8" s="382"/>
    </row>
    <row r="9" spans="1:29" ht="71.25" customHeight="1" thickBot="1" x14ac:dyDescent="0.3">
      <c r="A9" s="378"/>
      <c r="B9" s="378"/>
      <c r="C9" s="378"/>
      <c r="D9" s="378"/>
      <c r="E9" s="378"/>
      <c r="F9" s="378"/>
      <c r="G9" s="378"/>
      <c r="H9" s="378"/>
      <c r="I9" s="117" t="s">
        <v>307</v>
      </c>
      <c r="J9" s="117" t="s">
        <v>308</v>
      </c>
      <c r="K9" s="117" t="s">
        <v>311</v>
      </c>
      <c r="L9" s="117" t="s">
        <v>696</v>
      </c>
      <c r="M9" s="378"/>
      <c r="N9" s="378"/>
      <c r="O9" s="378"/>
      <c r="P9" s="378"/>
      <c r="Q9" s="378"/>
      <c r="R9" s="393"/>
      <c r="S9" s="387"/>
      <c r="T9" s="387"/>
      <c r="U9" s="387"/>
      <c r="V9" s="387"/>
      <c r="W9" s="387"/>
      <c r="X9" s="391"/>
      <c r="Y9" s="386"/>
      <c r="Z9" s="386"/>
    </row>
    <row r="10" spans="1:29" s="139" customFormat="1" ht="17.25" customHeight="1" thickBot="1" x14ac:dyDescent="0.3">
      <c r="A10" s="118">
        <v>1</v>
      </c>
      <c r="B10" s="118">
        <v>4</v>
      </c>
      <c r="C10" s="118">
        <v>5</v>
      </c>
      <c r="D10" s="118">
        <v>6</v>
      </c>
      <c r="E10" s="118">
        <v>7</v>
      </c>
      <c r="F10" s="118">
        <v>8</v>
      </c>
      <c r="G10" s="118">
        <v>9</v>
      </c>
      <c r="H10" s="118">
        <v>13</v>
      </c>
      <c r="I10" s="118">
        <v>15</v>
      </c>
      <c r="J10" s="118">
        <v>16</v>
      </c>
      <c r="K10" s="118">
        <v>19</v>
      </c>
      <c r="L10" s="118">
        <v>20</v>
      </c>
      <c r="M10" s="118">
        <v>21</v>
      </c>
      <c r="N10" s="118">
        <v>22</v>
      </c>
      <c r="O10" s="118">
        <v>24</v>
      </c>
      <c r="P10" s="118">
        <v>25</v>
      </c>
      <c r="Q10" s="118">
        <v>26</v>
      </c>
      <c r="R10" s="119">
        <v>27</v>
      </c>
      <c r="S10" s="118">
        <v>28</v>
      </c>
      <c r="T10" s="119">
        <v>29</v>
      </c>
      <c r="U10" s="118">
        <v>30</v>
      </c>
      <c r="V10" s="119">
        <v>31</v>
      </c>
      <c r="W10" s="118">
        <v>32</v>
      </c>
      <c r="X10" s="119">
        <v>33</v>
      </c>
      <c r="Y10" s="120">
        <v>34</v>
      </c>
      <c r="Z10" s="121">
        <v>35</v>
      </c>
      <c r="AA10" s="120">
        <v>36</v>
      </c>
      <c r="AB10" s="121">
        <v>37</v>
      </c>
      <c r="AC10" s="120">
        <v>38</v>
      </c>
    </row>
    <row r="11" spans="1:29" s="129" customFormat="1" x14ac:dyDescent="0.2">
      <c r="A11" s="122">
        <v>1</v>
      </c>
      <c r="B11" s="122" t="s">
        <v>697</v>
      </c>
      <c r="C11" s="122" t="s">
        <v>698</v>
      </c>
      <c r="D11" s="122" t="s">
        <v>699</v>
      </c>
      <c r="E11" s="122" t="s">
        <v>700</v>
      </c>
      <c r="F11" s="122" t="s">
        <v>314</v>
      </c>
      <c r="G11" s="122">
        <v>0.6</v>
      </c>
      <c r="H11" s="122">
        <v>38</v>
      </c>
      <c r="I11" s="122">
        <v>0</v>
      </c>
      <c r="J11" s="122">
        <v>38</v>
      </c>
      <c r="K11" s="122">
        <v>0</v>
      </c>
      <c r="L11" s="122">
        <v>38</v>
      </c>
      <c r="M11" s="122">
        <v>0</v>
      </c>
      <c r="N11" s="122">
        <v>12</v>
      </c>
      <c r="O11" s="122"/>
      <c r="P11" s="122"/>
      <c r="Q11" s="122"/>
      <c r="R11" s="123">
        <v>1</v>
      </c>
      <c r="S11" s="124">
        <v>6247</v>
      </c>
      <c r="T11" s="394">
        <f>SUM(G11:G14)</f>
        <v>3.3800000000000003</v>
      </c>
      <c r="U11" s="397">
        <v>1</v>
      </c>
      <c r="V11" s="125"/>
      <c r="W11" s="394">
        <f>SUM(H11:H14)</f>
        <v>119</v>
      </c>
      <c r="X11" s="125"/>
      <c r="Y11" s="126">
        <f>G11*H11</f>
        <v>22.8</v>
      </c>
      <c r="Z11" s="127">
        <f t="shared" ref="Z11:Z73" si="0">G11*H11</f>
        <v>22.8</v>
      </c>
      <c r="AA11" s="126"/>
      <c r="AB11" s="126"/>
      <c r="AC11" s="126">
        <f>G11*N11</f>
        <v>7.1999999999999993</v>
      </c>
    </row>
    <row r="12" spans="1:29" s="129" customFormat="1" x14ac:dyDescent="0.2">
      <c r="A12" s="122">
        <v>2</v>
      </c>
      <c r="B12" s="122" t="s">
        <v>365</v>
      </c>
      <c r="C12" s="122" t="s">
        <v>5</v>
      </c>
      <c r="D12" s="122" t="s">
        <v>701</v>
      </c>
      <c r="E12" s="122" t="s">
        <v>702</v>
      </c>
      <c r="F12" s="122" t="s">
        <v>314</v>
      </c>
      <c r="G12" s="122">
        <v>1.05</v>
      </c>
      <c r="H12" s="122">
        <v>39</v>
      </c>
      <c r="I12" s="122">
        <v>0</v>
      </c>
      <c r="J12" s="122">
        <v>39</v>
      </c>
      <c r="K12" s="122">
        <v>0</v>
      </c>
      <c r="L12" s="122">
        <v>39</v>
      </c>
      <c r="M12" s="122">
        <v>0</v>
      </c>
      <c r="N12" s="122">
        <v>15</v>
      </c>
      <c r="O12" s="122"/>
      <c r="P12" s="122"/>
      <c r="Q12" s="122"/>
      <c r="R12" s="123">
        <v>1</v>
      </c>
      <c r="S12" s="124">
        <v>6247</v>
      </c>
      <c r="T12" s="395"/>
      <c r="U12" s="398"/>
      <c r="V12" s="125"/>
      <c r="W12" s="395"/>
      <c r="X12" s="125"/>
      <c r="Y12" s="126">
        <f t="shared" ref="Y12:Y75" si="1">G12*H12</f>
        <v>40.950000000000003</v>
      </c>
      <c r="Z12" s="127">
        <f t="shared" si="0"/>
        <v>40.950000000000003</v>
      </c>
      <c r="AA12" s="126"/>
      <c r="AB12" s="126"/>
      <c r="AC12" s="126">
        <f t="shared" ref="AC12:AC75" si="2">G12*N12</f>
        <v>15.75</v>
      </c>
    </row>
    <row r="13" spans="1:29" s="129" customFormat="1" x14ac:dyDescent="0.2">
      <c r="A13" s="122">
        <v>3</v>
      </c>
      <c r="B13" s="122" t="s">
        <v>633</v>
      </c>
      <c r="C13" s="122" t="s">
        <v>5</v>
      </c>
      <c r="D13" s="122" t="s">
        <v>703</v>
      </c>
      <c r="E13" s="122" t="s">
        <v>704</v>
      </c>
      <c r="F13" s="122" t="s">
        <v>314</v>
      </c>
      <c r="G13" s="122">
        <v>1.05</v>
      </c>
      <c r="H13" s="122">
        <v>41</v>
      </c>
      <c r="I13" s="122">
        <v>0</v>
      </c>
      <c r="J13" s="122">
        <v>41</v>
      </c>
      <c r="K13" s="122">
        <v>0</v>
      </c>
      <c r="L13" s="122">
        <v>41</v>
      </c>
      <c r="M13" s="122">
        <v>0</v>
      </c>
      <c r="N13" s="122">
        <v>54</v>
      </c>
      <c r="O13" s="122"/>
      <c r="P13" s="122"/>
      <c r="Q13" s="122"/>
      <c r="R13" s="123">
        <v>1</v>
      </c>
      <c r="S13" s="124">
        <v>6247</v>
      </c>
      <c r="T13" s="395"/>
      <c r="U13" s="398"/>
      <c r="V13" s="125"/>
      <c r="W13" s="395"/>
      <c r="X13" s="125"/>
      <c r="Y13" s="126">
        <f t="shared" si="1"/>
        <v>43.050000000000004</v>
      </c>
      <c r="Z13" s="127">
        <f t="shared" si="0"/>
        <v>43.050000000000004</v>
      </c>
      <c r="AA13" s="126"/>
      <c r="AB13" s="126"/>
      <c r="AC13" s="126">
        <f t="shared" si="2"/>
        <v>56.7</v>
      </c>
    </row>
    <row r="14" spans="1:29" s="129" customFormat="1" x14ac:dyDescent="0.2">
      <c r="A14" s="122">
        <v>4</v>
      </c>
      <c r="B14" s="122" t="s">
        <v>631</v>
      </c>
      <c r="C14" s="122" t="s">
        <v>5</v>
      </c>
      <c r="D14" s="122" t="s">
        <v>705</v>
      </c>
      <c r="E14" s="122" t="s">
        <v>706</v>
      </c>
      <c r="F14" s="122" t="s">
        <v>314</v>
      </c>
      <c r="G14" s="122">
        <v>0.68</v>
      </c>
      <c r="H14" s="122">
        <v>1</v>
      </c>
      <c r="I14" s="122">
        <v>0</v>
      </c>
      <c r="J14" s="122">
        <v>1</v>
      </c>
      <c r="K14" s="122">
        <v>0</v>
      </c>
      <c r="L14" s="122">
        <v>1</v>
      </c>
      <c r="M14" s="122">
        <v>0</v>
      </c>
      <c r="N14" s="122">
        <v>6</v>
      </c>
      <c r="O14" s="122"/>
      <c r="P14" s="122"/>
      <c r="Q14" s="122"/>
      <c r="R14" s="123">
        <v>1</v>
      </c>
      <c r="S14" s="124">
        <v>6247</v>
      </c>
      <c r="T14" s="396"/>
      <c r="U14" s="399"/>
      <c r="V14" s="125"/>
      <c r="W14" s="396"/>
      <c r="X14" s="125"/>
      <c r="Y14" s="126">
        <f t="shared" si="1"/>
        <v>0.68</v>
      </c>
      <c r="Z14" s="127">
        <f t="shared" si="0"/>
        <v>0.68</v>
      </c>
      <c r="AA14" s="126"/>
      <c r="AB14" s="126"/>
      <c r="AC14" s="126">
        <f t="shared" si="2"/>
        <v>4.08</v>
      </c>
    </row>
    <row r="15" spans="1:29" s="129" customFormat="1" x14ac:dyDescent="0.2">
      <c r="A15" s="122">
        <v>5</v>
      </c>
      <c r="B15" s="122" t="s">
        <v>367</v>
      </c>
      <c r="C15" s="122" t="s">
        <v>5</v>
      </c>
      <c r="D15" s="122" t="s">
        <v>707</v>
      </c>
      <c r="E15" s="122" t="s">
        <v>708</v>
      </c>
      <c r="F15" s="122" t="s">
        <v>314</v>
      </c>
      <c r="G15" s="122">
        <v>2.1800000000000002</v>
      </c>
      <c r="H15" s="122">
        <v>42</v>
      </c>
      <c r="I15" s="122">
        <v>0</v>
      </c>
      <c r="J15" s="122">
        <v>42</v>
      </c>
      <c r="K15" s="122">
        <v>0</v>
      </c>
      <c r="L15" s="122">
        <v>42</v>
      </c>
      <c r="M15" s="122">
        <v>0</v>
      </c>
      <c r="N15" s="122">
        <v>25</v>
      </c>
      <c r="O15" s="122"/>
      <c r="P15" s="122"/>
      <c r="Q15" s="122"/>
      <c r="R15" s="123">
        <v>1</v>
      </c>
      <c r="S15" s="124">
        <v>6507</v>
      </c>
      <c r="T15" s="394">
        <f>SUM(G15:G17)</f>
        <v>4.37</v>
      </c>
      <c r="U15" s="397">
        <v>2</v>
      </c>
      <c r="V15" s="125"/>
      <c r="W15" s="394">
        <f>SUM(H15:H17)</f>
        <v>63</v>
      </c>
      <c r="X15" s="125"/>
      <c r="Y15" s="126">
        <f t="shared" si="1"/>
        <v>91.56</v>
      </c>
      <c r="Z15" s="127">
        <f t="shared" si="0"/>
        <v>91.56</v>
      </c>
      <c r="AA15" s="126"/>
      <c r="AB15" s="126"/>
      <c r="AC15" s="126">
        <f t="shared" si="2"/>
        <v>54.500000000000007</v>
      </c>
    </row>
    <row r="16" spans="1:29" s="129" customFormat="1" x14ac:dyDescent="0.2">
      <c r="A16" s="122">
        <v>6</v>
      </c>
      <c r="B16" s="122" t="s">
        <v>541</v>
      </c>
      <c r="C16" s="122" t="s">
        <v>5</v>
      </c>
      <c r="D16" s="122" t="s">
        <v>709</v>
      </c>
      <c r="E16" s="122" t="s">
        <v>710</v>
      </c>
      <c r="F16" s="122" t="s">
        <v>314</v>
      </c>
      <c r="G16" s="122">
        <v>0.52</v>
      </c>
      <c r="H16" s="122">
        <v>3</v>
      </c>
      <c r="I16" s="122">
        <v>0</v>
      </c>
      <c r="J16" s="122">
        <v>3</v>
      </c>
      <c r="K16" s="122">
        <v>0</v>
      </c>
      <c r="L16" s="122">
        <v>3</v>
      </c>
      <c r="M16" s="122">
        <v>0</v>
      </c>
      <c r="N16" s="122">
        <v>19</v>
      </c>
      <c r="O16" s="122"/>
      <c r="P16" s="122"/>
      <c r="Q16" s="122"/>
      <c r="R16" s="123">
        <v>1</v>
      </c>
      <c r="S16" s="124">
        <v>6507</v>
      </c>
      <c r="T16" s="395"/>
      <c r="U16" s="398"/>
      <c r="V16" s="125"/>
      <c r="W16" s="395"/>
      <c r="X16" s="125"/>
      <c r="Y16" s="126">
        <f t="shared" si="1"/>
        <v>1.56</v>
      </c>
      <c r="Z16" s="127">
        <f t="shared" si="0"/>
        <v>1.56</v>
      </c>
      <c r="AA16" s="126"/>
      <c r="AB16" s="126"/>
      <c r="AC16" s="126">
        <f t="shared" si="2"/>
        <v>9.8800000000000008</v>
      </c>
    </row>
    <row r="17" spans="1:29" s="129" customFormat="1" x14ac:dyDescent="0.2">
      <c r="A17" s="122">
        <v>7</v>
      </c>
      <c r="B17" s="122" t="s">
        <v>352</v>
      </c>
      <c r="C17" s="122" t="s">
        <v>5</v>
      </c>
      <c r="D17" s="122" t="s">
        <v>711</v>
      </c>
      <c r="E17" s="122" t="s">
        <v>712</v>
      </c>
      <c r="F17" s="122" t="s">
        <v>314</v>
      </c>
      <c r="G17" s="122">
        <v>1.67</v>
      </c>
      <c r="H17" s="122">
        <v>18</v>
      </c>
      <c r="I17" s="122">
        <v>0</v>
      </c>
      <c r="J17" s="122">
        <v>18</v>
      </c>
      <c r="K17" s="122">
        <v>0</v>
      </c>
      <c r="L17" s="122">
        <v>18</v>
      </c>
      <c r="M17" s="122">
        <v>0</v>
      </c>
      <c r="N17" s="122">
        <v>8</v>
      </c>
      <c r="O17" s="122"/>
      <c r="P17" s="122"/>
      <c r="Q17" s="122"/>
      <c r="R17" s="123">
        <v>1</v>
      </c>
      <c r="S17" s="124">
        <v>6507</v>
      </c>
      <c r="T17" s="396"/>
      <c r="U17" s="399"/>
      <c r="V17" s="125"/>
      <c r="W17" s="396"/>
      <c r="X17" s="125"/>
      <c r="Y17" s="126">
        <f t="shared" si="1"/>
        <v>30.06</v>
      </c>
      <c r="Z17" s="127">
        <f t="shared" si="0"/>
        <v>30.06</v>
      </c>
      <c r="AA17" s="126"/>
      <c r="AB17" s="126"/>
      <c r="AC17" s="126">
        <f t="shared" si="2"/>
        <v>13.36</v>
      </c>
    </row>
    <row r="18" spans="1:29" s="129" customFormat="1" ht="30" x14ac:dyDescent="0.2">
      <c r="A18" s="122">
        <v>8</v>
      </c>
      <c r="B18" s="122" t="s">
        <v>713</v>
      </c>
      <c r="C18" s="122" t="s">
        <v>5</v>
      </c>
      <c r="D18" s="122" t="s">
        <v>714</v>
      </c>
      <c r="E18" s="122" t="s">
        <v>715</v>
      </c>
      <c r="F18" s="122" t="s">
        <v>314</v>
      </c>
      <c r="G18" s="122">
        <v>0.88</v>
      </c>
      <c r="H18" s="122">
        <v>355</v>
      </c>
      <c r="I18" s="122">
        <v>0</v>
      </c>
      <c r="J18" s="122">
        <v>355</v>
      </c>
      <c r="K18" s="122">
        <v>0</v>
      </c>
      <c r="L18" s="122">
        <v>355</v>
      </c>
      <c r="M18" s="122">
        <v>0</v>
      </c>
      <c r="N18" s="122">
        <v>36</v>
      </c>
      <c r="O18" s="122"/>
      <c r="P18" s="122"/>
      <c r="Q18" s="122"/>
      <c r="R18" s="123">
        <v>1</v>
      </c>
      <c r="S18" s="124">
        <v>6507</v>
      </c>
      <c r="T18" s="394">
        <f>SUM(G18:G20)</f>
        <v>4.7300000000000004</v>
      </c>
      <c r="U18" s="397">
        <v>3</v>
      </c>
      <c r="V18" s="125"/>
      <c r="W18" s="394">
        <f>SUM(H18:H20)</f>
        <v>437</v>
      </c>
      <c r="X18" s="125"/>
      <c r="Y18" s="126">
        <f t="shared" si="1"/>
        <v>312.39999999999998</v>
      </c>
      <c r="Z18" s="127">
        <f t="shared" si="0"/>
        <v>312.39999999999998</v>
      </c>
      <c r="AA18" s="126"/>
      <c r="AB18" s="126"/>
      <c r="AC18" s="126">
        <f t="shared" si="2"/>
        <v>31.68</v>
      </c>
    </row>
    <row r="19" spans="1:29" s="129" customFormat="1" ht="30" x14ac:dyDescent="0.2">
      <c r="A19" s="122">
        <v>9</v>
      </c>
      <c r="B19" s="122" t="s">
        <v>716</v>
      </c>
      <c r="C19" s="122" t="s">
        <v>5</v>
      </c>
      <c r="D19" s="122" t="s">
        <v>717</v>
      </c>
      <c r="E19" s="122" t="s">
        <v>718</v>
      </c>
      <c r="F19" s="122" t="s">
        <v>314</v>
      </c>
      <c r="G19" s="122">
        <v>2.75</v>
      </c>
      <c r="H19" s="122">
        <v>81</v>
      </c>
      <c r="I19" s="122">
        <v>0</v>
      </c>
      <c r="J19" s="122">
        <v>81</v>
      </c>
      <c r="K19" s="122">
        <v>0</v>
      </c>
      <c r="L19" s="122">
        <v>81</v>
      </c>
      <c r="M19" s="122">
        <v>0</v>
      </c>
      <c r="N19" s="122">
        <v>52</v>
      </c>
      <c r="O19" s="122"/>
      <c r="P19" s="122"/>
      <c r="Q19" s="122"/>
      <c r="R19" s="123">
        <v>1</v>
      </c>
      <c r="S19" s="124">
        <v>6507</v>
      </c>
      <c r="T19" s="395"/>
      <c r="U19" s="398"/>
      <c r="V19" s="125"/>
      <c r="W19" s="395"/>
      <c r="X19" s="125"/>
      <c r="Y19" s="126">
        <f t="shared" si="1"/>
        <v>222.75</v>
      </c>
      <c r="Z19" s="127">
        <f t="shared" si="0"/>
        <v>222.75</v>
      </c>
      <c r="AA19" s="126"/>
      <c r="AB19" s="126"/>
      <c r="AC19" s="126">
        <f t="shared" si="2"/>
        <v>143</v>
      </c>
    </row>
    <row r="20" spans="1:29" s="129" customFormat="1" x14ac:dyDescent="0.2">
      <c r="A20" s="122">
        <v>10</v>
      </c>
      <c r="B20" s="122" t="s">
        <v>627</v>
      </c>
      <c r="C20" s="122" t="s">
        <v>5</v>
      </c>
      <c r="D20" s="122" t="s">
        <v>719</v>
      </c>
      <c r="E20" s="122" t="s">
        <v>720</v>
      </c>
      <c r="F20" s="122" t="s">
        <v>314</v>
      </c>
      <c r="G20" s="122">
        <v>1.1000000000000001</v>
      </c>
      <c r="H20" s="122">
        <v>1</v>
      </c>
      <c r="I20" s="122">
        <v>0</v>
      </c>
      <c r="J20" s="122">
        <v>1</v>
      </c>
      <c r="K20" s="122">
        <v>1</v>
      </c>
      <c r="L20" s="122">
        <v>0</v>
      </c>
      <c r="M20" s="122">
        <v>0</v>
      </c>
      <c r="N20" s="122">
        <v>4.3</v>
      </c>
      <c r="O20" s="122"/>
      <c r="P20" s="122"/>
      <c r="Q20" s="122"/>
      <c r="R20" s="123">
        <v>1</v>
      </c>
      <c r="S20" s="124">
        <v>6507</v>
      </c>
      <c r="T20" s="396"/>
      <c r="U20" s="399"/>
      <c r="V20" s="125"/>
      <c r="W20" s="396"/>
      <c r="X20" s="125"/>
      <c r="Y20" s="126">
        <f t="shared" si="1"/>
        <v>1.1000000000000001</v>
      </c>
      <c r="Z20" s="127">
        <f t="shared" si="0"/>
        <v>1.1000000000000001</v>
      </c>
      <c r="AA20" s="126"/>
      <c r="AB20" s="126"/>
      <c r="AC20" s="126">
        <f t="shared" si="2"/>
        <v>4.7300000000000004</v>
      </c>
    </row>
    <row r="21" spans="1:29" s="129" customFormat="1" ht="30" x14ac:dyDescent="0.2">
      <c r="A21" s="122">
        <v>11</v>
      </c>
      <c r="B21" s="122" t="s">
        <v>330</v>
      </c>
      <c r="C21" s="122" t="s">
        <v>5</v>
      </c>
      <c r="D21" s="122" t="s">
        <v>721</v>
      </c>
      <c r="E21" s="122" t="s">
        <v>722</v>
      </c>
      <c r="F21" s="122" t="s">
        <v>351</v>
      </c>
      <c r="G21" s="122">
        <v>0.2</v>
      </c>
      <c r="H21" s="122">
        <v>9</v>
      </c>
      <c r="I21" s="122">
        <v>2</v>
      </c>
      <c r="J21" s="122">
        <v>7</v>
      </c>
      <c r="K21" s="122">
        <v>4</v>
      </c>
      <c r="L21" s="122">
        <v>5</v>
      </c>
      <c r="M21" s="122">
        <v>0</v>
      </c>
      <c r="N21" s="122">
        <v>15</v>
      </c>
      <c r="O21" s="122" t="s">
        <v>723</v>
      </c>
      <c r="P21" s="122" t="s">
        <v>344</v>
      </c>
      <c r="Q21" s="122" t="s">
        <v>724</v>
      </c>
      <c r="R21" s="123">
        <v>0</v>
      </c>
      <c r="S21" s="124">
        <v>6527</v>
      </c>
      <c r="T21" s="394">
        <f>SUM(G21:G27)</f>
        <v>8.76</v>
      </c>
      <c r="U21" s="397">
        <v>4</v>
      </c>
      <c r="V21" s="125">
        <f>G21</f>
        <v>0.2</v>
      </c>
      <c r="W21" s="394">
        <f>SUM(H21:H27)</f>
        <v>661</v>
      </c>
      <c r="X21" s="125">
        <f>H21</f>
        <v>9</v>
      </c>
      <c r="Y21" s="126">
        <f t="shared" si="1"/>
        <v>1.8</v>
      </c>
      <c r="Z21" s="127"/>
      <c r="AA21" s="128">
        <f t="shared" ref="AA21:AA22" si="3">G21*H21</f>
        <v>1.8</v>
      </c>
      <c r="AB21" s="126"/>
      <c r="AC21" s="126">
        <f t="shared" si="2"/>
        <v>3</v>
      </c>
    </row>
    <row r="22" spans="1:29" s="129" customFormat="1" ht="30" x14ac:dyDescent="0.2">
      <c r="A22" s="122">
        <v>12</v>
      </c>
      <c r="B22" s="122" t="s">
        <v>339</v>
      </c>
      <c r="C22" s="122" t="s">
        <v>5</v>
      </c>
      <c r="D22" s="122" t="s">
        <v>725</v>
      </c>
      <c r="E22" s="122" t="s">
        <v>726</v>
      </c>
      <c r="F22" s="122" t="s">
        <v>351</v>
      </c>
      <c r="G22" s="122">
        <v>0.52</v>
      </c>
      <c r="H22" s="122">
        <v>400</v>
      </c>
      <c r="I22" s="122">
        <v>0</v>
      </c>
      <c r="J22" s="122">
        <v>400</v>
      </c>
      <c r="K22" s="122">
        <v>2</v>
      </c>
      <c r="L22" s="122">
        <v>398</v>
      </c>
      <c r="M22" s="122">
        <v>0</v>
      </c>
      <c r="N22" s="122">
        <v>322</v>
      </c>
      <c r="O22" s="122" t="s">
        <v>727</v>
      </c>
      <c r="P22" s="122" t="s">
        <v>728</v>
      </c>
      <c r="Q22" s="122" t="s">
        <v>729</v>
      </c>
      <c r="R22" s="123">
        <v>0</v>
      </c>
      <c r="S22" s="124">
        <v>6527</v>
      </c>
      <c r="T22" s="395"/>
      <c r="U22" s="398"/>
      <c r="V22" s="125">
        <f>G22</f>
        <v>0.52</v>
      </c>
      <c r="W22" s="395"/>
      <c r="X22" s="125">
        <f>H22</f>
        <v>400</v>
      </c>
      <c r="Y22" s="126">
        <f t="shared" si="1"/>
        <v>208</v>
      </c>
      <c r="Z22" s="127"/>
      <c r="AA22" s="128">
        <f t="shared" si="3"/>
        <v>208</v>
      </c>
      <c r="AB22" s="126"/>
      <c r="AC22" s="126">
        <f t="shared" si="2"/>
        <v>167.44</v>
      </c>
    </row>
    <row r="23" spans="1:29" s="129" customFormat="1" x14ac:dyDescent="0.2">
      <c r="A23" s="122">
        <v>13</v>
      </c>
      <c r="B23" s="122" t="s">
        <v>378</v>
      </c>
      <c r="C23" s="122" t="s">
        <v>5</v>
      </c>
      <c r="D23" s="122" t="s">
        <v>730</v>
      </c>
      <c r="E23" s="122" t="s">
        <v>731</v>
      </c>
      <c r="F23" s="122" t="s">
        <v>314</v>
      </c>
      <c r="G23" s="122">
        <v>0.83</v>
      </c>
      <c r="H23" s="122">
        <v>18</v>
      </c>
      <c r="I23" s="122">
        <v>0</v>
      </c>
      <c r="J23" s="122">
        <v>18</v>
      </c>
      <c r="K23" s="122">
        <v>0</v>
      </c>
      <c r="L23" s="122">
        <v>18</v>
      </c>
      <c r="M23" s="122">
        <v>0</v>
      </c>
      <c r="N23" s="122">
        <v>92</v>
      </c>
      <c r="O23" s="122"/>
      <c r="P23" s="122"/>
      <c r="Q23" s="122"/>
      <c r="R23" s="123">
        <v>1</v>
      </c>
      <c r="S23" s="124">
        <v>6527</v>
      </c>
      <c r="T23" s="395"/>
      <c r="U23" s="398"/>
      <c r="V23" s="125"/>
      <c r="W23" s="395"/>
      <c r="X23" s="125"/>
      <c r="Y23" s="126">
        <f t="shared" si="1"/>
        <v>14.94</v>
      </c>
      <c r="Z23" s="127">
        <f t="shared" si="0"/>
        <v>14.94</v>
      </c>
      <c r="AA23" s="126"/>
      <c r="AB23" s="126"/>
      <c r="AC23" s="126">
        <f t="shared" si="2"/>
        <v>76.36</v>
      </c>
    </row>
    <row r="24" spans="1:29" s="129" customFormat="1" ht="30" x14ac:dyDescent="0.2">
      <c r="A24" s="122">
        <v>14</v>
      </c>
      <c r="B24" s="122" t="s">
        <v>369</v>
      </c>
      <c r="C24" s="122" t="s">
        <v>5</v>
      </c>
      <c r="D24" s="122" t="s">
        <v>732</v>
      </c>
      <c r="E24" s="122" t="s">
        <v>733</v>
      </c>
      <c r="F24" s="122" t="s">
        <v>314</v>
      </c>
      <c r="G24" s="122">
        <v>1.83</v>
      </c>
      <c r="H24" s="122">
        <v>137</v>
      </c>
      <c r="I24" s="122">
        <v>0</v>
      </c>
      <c r="J24" s="122">
        <v>137</v>
      </c>
      <c r="K24" s="122">
        <v>2</v>
      </c>
      <c r="L24" s="122">
        <v>135</v>
      </c>
      <c r="M24" s="122">
        <v>0</v>
      </c>
      <c r="N24" s="122">
        <v>162</v>
      </c>
      <c r="O24" s="122"/>
      <c r="P24" s="122"/>
      <c r="Q24" s="122"/>
      <c r="R24" s="123">
        <v>1</v>
      </c>
      <c r="S24" s="124">
        <v>6527</v>
      </c>
      <c r="T24" s="395"/>
      <c r="U24" s="398"/>
      <c r="V24" s="125"/>
      <c r="W24" s="395"/>
      <c r="X24" s="125"/>
      <c r="Y24" s="126">
        <f t="shared" si="1"/>
        <v>250.71</v>
      </c>
      <c r="Z24" s="127">
        <f t="shared" si="0"/>
        <v>250.71</v>
      </c>
      <c r="AA24" s="126"/>
      <c r="AB24" s="126"/>
      <c r="AC24" s="126">
        <f t="shared" si="2"/>
        <v>296.46000000000004</v>
      </c>
    </row>
    <row r="25" spans="1:29" s="129" customFormat="1" ht="30" x14ac:dyDescent="0.2">
      <c r="A25" s="122">
        <v>15</v>
      </c>
      <c r="B25" s="122" t="s">
        <v>734</v>
      </c>
      <c r="C25" s="122" t="s">
        <v>5</v>
      </c>
      <c r="D25" s="122" t="s">
        <v>735</v>
      </c>
      <c r="E25" s="122" t="s">
        <v>736</v>
      </c>
      <c r="F25" s="122" t="s">
        <v>351</v>
      </c>
      <c r="G25" s="122">
        <v>0.38</v>
      </c>
      <c r="H25" s="122">
        <v>6</v>
      </c>
      <c r="I25" s="122">
        <v>0</v>
      </c>
      <c r="J25" s="122">
        <v>6</v>
      </c>
      <c r="K25" s="122">
        <v>6</v>
      </c>
      <c r="L25" s="122">
        <v>0</v>
      </c>
      <c r="M25" s="122">
        <v>0</v>
      </c>
      <c r="N25" s="122">
        <v>297</v>
      </c>
      <c r="O25" s="122" t="s">
        <v>737</v>
      </c>
      <c r="P25" s="122" t="s">
        <v>315</v>
      </c>
      <c r="Q25" s="122" t="s">
        <v>738</v>
      </c>
      <c r="R25" s="123">
        <v>0</v>
      </c>
      <c r="S25" s="124">
        <v>6527</v>
      </c>
      <c r="T25" s="395"/>
      <c r="U25" s="398"/>
      <c r="V25" s="125">
        <f>G25</f>
        <v>0.38</v>
      </c>
      <c r="W25" s="395"/>
      <c r="X25" s="125">
        <f>H25</f>
        <v>6</v>
      </c>
      <c r="Y25" s="126">
        <f t="shared" si="1"/>
        <v>2.2800000000000002</v>
      </c>
      <c r="Z25" s="127"/>
      <c r="AA25" s="128">
        <f t="shared" ref="AA25" si="4">G25*H25</f>
        <v>2.2800000000000002</v>
      </c>
      <c r="AB25" s="126"/>
      <c r="AC25" s="126">
        <f t="shared" si="2"/>
        <v>112.86</v>
      </c>
    </row>
    <row r="26" spans="1:29" s="129" customFormat="1" x14ac:dyDescent="0.2">
      <c r="A26" s="122">
        <v>16</v>
      </c>
      <c r="B26" s="122" t="s">
        <v>739</v>
      </c>
      <c r="C26" s="122" t="s">
        <v>698</v>
      </c>
      <c r="D26" s="122" t="s">
        <v>740</v>
      </c>
      <c r="E26" s="122" t="s">
        <v>741</v>
      </c>
      <c r="F26" s="122" t="s">
        <v>314</v>
      </c>
      <c r="G26" s="122">
        <v>2.17</v>
      </c>
      <c r="H26" s="122">
        <v>18</v>
      </c>
      <c r="I26" s="122">
        <v>0</v>
      </c>
      <c r="J26" s="122">
        <v>18</v>
      </c>
      <c r="K26" s="122">
        <v>0</v>
      </c>
      <c r="L26" s="122">
        <v>18</v>
      </c>
      <c r="M26" s="122">
        <v>0</v>
      </c>
      <c r="N26" s="122">
        <v>40</v>
      </c>
      <c r="O26" s="122"/>
      <c r="P26" s="122"/>
      <c r="Q26" s="122"/>
      <c r="R26" s="123">
        <v>1</v>
      </c>
      <c r="S26" s="124">
        <v>6527</v>
      </c>
      <c r="T26" s="395"/>
      <c r="U26" s="398"/>
      <c r="V26" s="125"/>
      <c r="W26" s="395"/>
      <c r="X26" s="125"/>
      <c r="Y26" s="126">
        <f t="shared" si="1"/>
        <v>39.06</v>
      </c>
      <c r="Z26" s="127">
        <f t="shared" si="0"/>
        <v>39.06</v>
      </c>
      <c r="AA26" s="126"/>
      <c r="AB26" s="126"/>
      <c r="AC26" s="126">
        <f t="shared" si="2"/>
        <v>86.8</v>
      </c>
    </row>
    <row r="27" spans="1:29" s="129" customFormat="1" x14ac:dyDescent="0.2">
      <c r="A27" s="122">
        <v>17</v>
      </c>
      <c r="B27" s="122" t="s">
        <v>742</v>
      </c>
      <c r="C27" s="122" t="s">
        <v>698</v>
      </c>
      <c r="D27" s="122" t="s">
        <v>743</v>
      </c>
      <c r="E27" s="122" t="s">
        <v>744</v>
      </c>
      <c r="F27" s="122" t="s">
        <v>314</v>
      </c>
      <c r="G27" s="122">
        <v>2.83</v>
      </c>
      <c r="H27" s="122">
        <v>73</v>
      </c>
      <c r="I27" s="122">
        <v>0</v>
      </c>
      <c r="J27" s="122">
        <v>73</v>
      </c>
      <c r="K27" s="122">
        <v>0</v>
      </c>
      <c r="L27" s="122">
        <v>73</v>
      </c>
      <c r="M27" s="122">
        <v>0</v>
      </c>
      <c r="N27" s="122">
        <v>58</v>
      </c>
      <c r="O27" s="122"/>
      <c r="P27" s="122"/>
      <c r="Q27" s="122"/>
      <c r="R27" s="123">
        <v>1</v>
      </c>
      <c r="S27" s="124">
        <v>6527</v>
      </c>
      <c r="T27" s="396"/>
      <c r="U27" s="399"/>
      <c r="V27" s="125"/>
      <c r="W27" s="396"/>
      <c r="X27" s="125"/>
      <c r="Y27" s="126">
        <f t="shared" si="1"/>
        <v>206.59</v>
      </c>
      <c r="Z27" s="127">
        <f t="shared" si="0"/>
        <v>206.59</v>
      </c>
      <c r="AA27" s="126"/>
      <c r="AB27" s="126"/>
      <c r="AC27" s="126">
        <f t="shared" si="2"/>
        <v>164.14000000000001</v>
      </c>
    </row>
    <row r="28" spans="1:29" s="129" customFormat="1" ht="30" x14ac:dyDescent="0.2">
      <c r="A28" s="122">
        <v>18</v>
      </c>
      <c r="B28" s="122" t="s">
        <v>745</v>
      </c>
      <c r="C28" s="122" t="s">
        <v>5</v>
      </c>
      <c r="D28" s="122" t="s">
        <v>746</v>
      </c>
      <c r="E28" s="122" t="s">
        <v>747</v>
      </c>
      <c r="F28" s="122" t="s">
        <v>314</v>
      </c>
      <c r="G28" s="122">
        <v>1.18</v>
      </c>
      <c r="H28" s="122">
        <v>236</v>
      </c>
      <c r="I28" s="122">
        <v>0</v>
      </c>
      <c r="J28" s="122">
        <v>236</v>
      </c>
      <c r="K28" s="122">
        <v>0</v>
      </c>
      <c r="L28" s="122">
        <v>236</v>
      </c>
      <c r="M28" s="122">
        <v>0</v>
      </c>
      <c r="N28" s="122">
        <v>188</v>
      </c>
      <c r="O28" s="122"/>
      <c r="P28" s="122"/>
      <c r="Q28" s="122"/>
      <c r="R28" s="123">
        <v>1</v>
      </c>
      <c r="S28" s="124">
        <v>6527</v>
      </c>
      <c r="T28" s="394">
        <f>SUM(G28:G43)</f>
        <v>25.92</v>
      </c>
      <c r="U28" s="397">
        <v>5</v>
      </c>
      <c r="V28" s="125"/>
      <c r="W28" s="394">
        <f>SUM(H28:H43)</f>
        <v>1907</v>
      </c>
      <c r="X28" s="125"/>
      <c r="Y28" s="126">
        <f t="shared" si="1"/>
        <v>278.47999999999996</v>
      </c>
      <c r="Z28" s="127">
        <f t="shared" si="0"/>
        <v>278.47999999999996</v>
      </c>
      <c r="AA28" s="126"/>
      <c r="AB28" s="126"/>
      <c r="AC28" s="126">
        <f t="shared" si="2"/>
        <v>221.83999999999997</v>
      </c>
    </row>
    <row r="29" spans="1:29" s="129" customFormat="1" ht="30" x14ac:dyDescent="0.2">
      <c r="A29" s="122">
        <v>19</v>
      </c>
      <c r="B29" s="122" t="s">
        <v>748</v>
      </c>
      <c r="C29" s="122" t="s">
        <v>5</v>
      </c>
      <c r="D29" s="122" t="s">
        <v>749</v>
      </c>
      <c r="E29" s="122" t="s">
        <v>750</v>
      </c>
      <c r="F29" s="122" t="s">
        <v>314</v>
      </c>
      <c r="G29" s="122">
        <v>0.77</v>
      </c>
      <c r="H29" s="122">
        <v>137</v>
      </c>
      <c r="I29" s="122">
        <v>0</v>
      </c>
      <c r="J29" s="122">
        <v>137</v>
      </c>
      <c r="K29" s="122">
        <v>2</v>
      </c>
      <c r="L29" s="122">
        <v>135</v>
      </c>
      <c r="M29" s="122">
        <v>0</v>
      </c>
      <c r="N29" s="122">
        <v>417</v>
      </c>
      <c r="O29" s="122"/>
      <c r="P29" s="122"/>
      <c r="Q29" s="122"/>
      <c r="R29" s="123">
        <v>1</v>
      </c>
      <c r="S29" s="124">
        <v>6527</v>
      </c>
      <c r="T29" s="395"/>
      <c r="U29" s="398"/>
      <c r="V29" s="125"/>
      <c r="W29" s="395"/>
      <c r="X29" s="125"/>
      <c r="Y29" s="126">
        <f t="shared" si="1"/>
        <v>105.49000000000001</v>
      </c>
      <c r="Z29" s="127">
        <f t="shared" si="0"/>
        <v>105.49000000000001</v>
      </c>
      <c r="AA29" s="126"/>
      <c r="AB29" s="126"/>
      <c r="AC29" s="126">
        <f t="shared" si="2"/>
        <v>321.09000000000003</v>
      </c>
    </row>
    <row r="30" spans="1:29" s="129" customFormat="1" x14ac:dyDescent="0.2">
      <c r="A30" s="122">
        <v>20</v>
      </c>
      <c r="B30" s="122" t="s">
        <v>335</v>
      </c>
      <c r="C30" s="122" t="s">
        <v>5</v>
      </c>
      <c r="D30" s="122" t="s">
        <v>751</v>
      </c>
      <c r="E30" s="122" t="s">
        <v>752</v>
      </c>
      <c r="F30" s="122" t="s">
        <v>314</v>
      </c>
      <c r="G30" s="122">
        <v>0.63</v>
      </c>
      <c r="H30" s="122">
        <v>78</v>
      </c>
      <c r="I30" s="122">
        <v>0</v>
      </c>
      <c r="J30" s="122">
        <v>78</v>
      </c>
      <c r="K30" s="122">
        <v>0</v>
      </c>
      <c r="L30" s="122">
        <v>78</v>
      </c>
      <c r="M30" s="122">
        <v>0</v>
      </c>
      <c r="N30" s="122">
        <v>2</v>
      </c>
      <c r="O30" s="122"/>
      <c r="P30" s="122"/>
      <c r="Q30" s="122"/>
      <c r="R30" s="123">
        <v>1</v>
      </c>
      <c r="S30" s="124">
        <v>6527</v>
      </c>
      <c r="T30" s="395"/>
      <c r="U30" s="398"/>
      <c r="V30" s="125"/>
      <c r="W30" s="395"/>
      <c r="X30" s="125"/>
      <c r="Y30" s="126">
        <f t="shared" si="1"/>
        <v>49.14</v>
      </c>
      <c r="Z30" s="127">
        <f t="shared" si="0"/>
        <v>49.14</v>
      </c>
      <c r="AA30" s="126"/>
      <c r="AB30" s="126"/>
      <c r="AC30" s="126">
        <f t="shared" si="2"/>
        <v>1.26</v>
      </c>
    </row>
    <row r="31" spans="1:29" s="129" customFormat="1" ht="30" x14ac:dyDescent="0.2">
      <c r="A31" s="122">
        <v>21</v>
      </c>
      <c r="B31" s="122" t="s">
        <v>753</v>
      </c>
      <c r="C31" s="122" t="s">
        <v>5</v>
      </c>
      <c r="D31" s="122" t="s">
        <v>754</v>
      </c>
      <c r="E31" s="122" t="s">
        <v>755</v>
      </c>
      <c r="F31" s="122" t="s">
        <v>351</v>
      </c>
      <c r="G31" s="122">
        <v>4.3</v>
      </c>
      <c r="H31" s="122">
        <v>382</v>
      </c>
      <c r="I31" s="122">
        <v>1</v>
      </c>
      <c r="J31" s="122">
        <v>381</v>
      </c>
      <c r="K31" s="122">
        <v>1</v>
      </c>
      <c r="L31" s="122">
        <v>381</v>
      </c>
      <c r="M31" s="122">
        <v>0</v>
      </c>
      <c r="N31" s="122">
        <v>154</v>
      </c>
      <c r="O31" s="122" t="s">
        <v>756</v>
      </c>
      <c r="P31" s="122" t="s">
        <v>757</v>
      </c>
      <c r="Q31" s="122" t="s">
        <v>758</v>
      </c>
      <c r="R31" s="123">
        <v>0</v>
      </c>
      <c r="S31" s="124">
        <v>6527</v>
      </c>
      <c r="T31" s="395"/>
      <c r="U31" s="398"/>
      <c r="V31" s="125">
        <f>G31</f>
        <v>4.3</v>
      </c>
      <c r="W31" s="395"/>
      <c r="X31" s="125">
        <f>H31</f>
        <v>382</v>
      </c>
      <c r="Y31" s="126">
        <f t="shared" si="1"/>
        <v>1642.6</v>
      </c>
      <c r="Z31" s="127"/>
      <c r="AA31" s="128">
        <f t="shared" ref="AA31" si="5">G31*H31</f>
        <v>1642.6</v>
      </c>
      <c r="AB31" s="126"/>
      <c r="AC31" s="126">
        <f t="shared" si="2"/>
        <v>662.19999999999993</v>
      </c>
    </row>
    <row r="32" spans="1:29" s="129" customFormat="1" x14ac:dyDescent="0.2">
      <c r="A32" s="122">
        <v>22</v>
      </c>
      <c r="B32" s="122" t="s">
        <v>759</v>
      </c>
      <c r="C32" s="122" t="s">
        <v>698</v>
      </c>
      <c r="D32" s="122" t="s">
        <v>760</v>
      </c>
      <c r="E32" s="122" t="s">
        <v>761</v>
      </c>
      <c r="F32" s="122" t="s">
        <v>314</v>
      </c>
      <c r="G32" s="122">
        <v>1.97</v>
      </c>
      <c r="H32" s="122">
        <v>124</v>
      </c>
      <c r="I32" s="122">
        <v>0</v>
      </c>
      <c r="J32" s="122">
        <v>124</v>
      </c>
      <c r="K32" s="122">
        <v>0</v>
      </c>
      <c r="L32" s="122">
        <v>124</v>
      </c>
      <c r="M32" s="122">
        <v>0</v>
      </c>
      <c r="N32" s="122">
        <v>125</v>
      </c>
      <c r="O32" s="122"/>
      <c r="P32" s="122"/>
      <c r="Q32" s="122"/>
      <c r="R32" s="123">
        <v>1</v>
      </c>
      <c r="S32" s="124">
        <v>6527</v>
      </c>
      <c r="T32" s="395"/>
      <c r="U32" s="398"/>
      <c r="V32" s="125"/>
      <c r="W32" s="395"/>
      <c r="X32" s="125"/>
      <c r="Y32" s="126">
        <f t="shared" si="1"/>
        <v>244.28</v>
      </c>
      <c r="Z32" s="127">
        <f t="shared" si="0"/>
        <v>244.28</v>
      </c>
      <c r="AA32" s="126"/>
      <c r="AB32" s="126"/>
      <c r="AC32" s="126">
        <f t="shared" si="2"/>
        <v>246.25</v>
      </c>
    </row>
    <row r="33" spans="1:29" s="129" customFormat="1" x14ac:dyDescent="0.2">
      <c r="A33" s="122">
        <v>23</v>
      </c>
      <c r="B33" s="122" t="s">
        <v>759</v>
      </c>
      <c r="C33" s="122" t="s">
        <v>698</v>
      </c>
      <c r="D33" s="122" t="s">
        <v>762</v>
      </c>
      <c r="E33" s="122" t="s">
        <v>763</v>
      </c>
      <c r="F33" s="122" t="s">
        <v>314</v>
      </c>
      <c r="G33" s="122">
        <v>2.58</v>
      </c>
      <c r="H33" s="122">
        <v>124</v>
      </c>
      <c r="I33" s="122">
        <v>0</v>
      </c>
      <c r="J33" s="122">
        <v>124</v>
      </c>
      <c r="K33" s="122">
        <v>0</v>
      </c>
      <c r="L33" s="122">
        <v>124</v>
      </c>
      <c r="M33" s="122">
        <v>0</v>
      </c>
      <c r="N33" s="122">
        <v>125</v>
      </c>
      <c r="O33" s="122"/>
      <c r="P33" s="122"/>
      <c r="Q33" s="122"/>
      <c r="R33" s="123">
        <v>1</v>
      </c>
      <c r="S33" s="124">
        <v>6527</v>
      </c>
      <c r="T33" s="395"/>
      <c r="U33" s="398"/>
      <c r="V33" s="125"/>
      <c r="W33" s="395"/>
      <c r="X33" s="125"/>
      <c r="Y33" s="126">
        <f t="shared" si="1"/>
        <v>319.92</v>
      </c>
      <c r="Z33" s="127">
        <f t="shared" si="0"/>
        <v>319.92</v>
      </c>
      <c r="AA33" s="126"/>
      <c r="AB33" s="126"/>
      <c r="AC33" s="126">
        <f t="shared" si="2"/>
        <v>322.5</v>
      </c>
    </row>
    <row r="34" spans="1:29" s="129" customFormat="1" x14ac:dyDescent="0.2">
      <c r="A34" s="122">
        <v>24</v>
      </c>
      <c r="B34" s="122" t="s">
        <v>759</v>
      </c>
      <c r="C34" s="122" t="s">
        <v>698</v>
      </c>
      <c r="D34" s="122" t="s">
        <v>764</v>
      </c>
      <c r="E34" s="122" t="s">
        <v>765</v>
      </c>
      <c r="F34" s="122" t="s">
        <v>314</v>
      </c>
      <c r="G34" s="122">
        <v>2.0499999999999998</v>
      </c>
      <c r="H34" s="122">
        <v>124</v>
      </c>
      <c r="I34" s="122">
        <v>0</v>
      </c>
      <c r="J34" s="122">
        <v>124</v>
      </c>
      <c r="K34" s="122">
        <v>0</v>
      </c>
      <c r="L34" s="122">
        <v>124</v>
      </c>
      <c r="M34" s="122">
        <v>0</v>
      </c>
      <c r="N34" s="122">
        <v>125</v>
      </c>
      <c r="O34" s="122"/>
      <c r="P34" s="122"/>
      <c r="Q34" s="122"/>
      <c r="R34" s="123">
        <v>1</v>
      </c>
      <c r="S34" s="124">
        <v>6527</v>
      </c>
      <c r="T34" s="395"/>
      <c r="U34" s="398"/>
      <c r="V34" s="125"/>
      <c r="W34" s="395"/>
      <c r="X34" s="125"/>
      <c r="Y34" s="126">
        <f t="shared" si="1"/>
        <v>254.2</v>
      </c>
      <c r="Z34" s="127">
        <f t="shared" si="0"/>
        <v>254.2</v>
      </c>
      <c r="AA34" s="126"/>
      <c r="AB34" s="126"/>
      <c r="AC34" s="126">
        <f t="shared" si="2"/>
        <v>256.25</v>
      </c>
    </row>
    <row r="35" spans="1:29" s="129" customFormat="1" x14ac:dyDescent="0.2">
      <c r="A35" s="122">
        <v>25</v>
      </c>
      <c r="B35" s="122" t="s">
        <v>766</v>
      </c>
      <c r="C35" s="122" t="s">
        <v>698</v>
      </c>
      <c r="D35" s="122" t="s">
        <v>767</v>
      </c>
      <c r="E35" s="122" t="s">
        <v>768</v>
      </c>
      <c r="F35" s="122" t="s">
        <v>314</v>
      </c>
      <c r="G35" s="122">
        <v>1</v>
      </c>
      <c r="H35" s="122">
        <v>112</v>
      </c>
      <c r="I35" s="122">
        <v>0</v>
      </c>
      <c r="J35" s="122">
        <v>112</v>
      </c>
      <c r="K35" s="122">
        <v>0</v>
      </c>
      <c r="L35" s="122">
        <v>112</v>
      </c>
      <c r="M35" s="122">
        <v>0</v>
      </c>
      <c r="N35" s="122">
        <v>100</v>
      </c>
      <c r="O35" s="122"/>
      <c r="P35" s="122"/>
      <c r="Q35" s="122"/>
      <c r="R35" s="123">
        <v>1</v>
      </c>
      <c r="S35" s="124">
        <v>6527</v>
      </c>
      <c r="T35" s="395"/>
      <c r="U35" s="398"/>
      <c r="V35" s="125"/>
      <c r="W35" s="395"/>
      <c r="X35" s="125"/>
      <c r="Y35" s="126">
        <f t="shared" si="1"/>
        <v>112</v>
      </c>
      <c r="Z35" s="127">
        <f t="shared" si="0"/>
        <v>112</v>
      </c>
      <c r="AA35" s="126"/>
      <c r="AB35" s="126"/>
      <c r="AC35" s="126">
        <f t="shared" si="2"/>
        <v>100</v>
      </c>
    </row>
    <row r="36" spans="1:29" s="129" customFormat="1" x14ac:dyDescent="0.2">
      <c r="A36" s="122">
        <v>26</v>
      </c>
      <c r="B36" s="122" t="s">
        <v>766</v>
      </c>
      <c r="C36" s="122" t="s">
        <v>698</v>
      </c>
      <c r="D36" s="122" t="s">
        <v>769</v>
      </c>
      <c r="E36" s="122" t="s">
        <v>770</v>
      </c>
      <c r="F36" s="122" t="s">
        <v>314</v>
      </c>
      <c r="G36" s="122">
        <v>1.63</v>
      </c>
      <c r="H36" s="122">
        <v>112</v>
      </c>
      <c r="I36" s="122">
        <v>0</v>
      </c>
      <c r="J36" s="122">
        <v>112</v>
      </c>
      <c r="K36" s="122">
        <v>0</v>
      </c>
      <c r="L36" s="122">
        <v>112</v>
      </c>
      <c r="M36" s="122">
        <v>0</v>
      </c>
      <c r="N36" s="122">
        <v>22</v>
      </c>
      <c r="O36" s="122"/>
      <c r="P36" s="122"/>
      <c r="Q36" s="122"/>
      <c r="R36" s="123">
        <v>1</v>
      </c>
      <c r="S36" s="124">
        <v>6527</v>
      </c>
      <c r="T36" s="395"/>
      <c r="U36" s="398"/>
      <c r="V36" s="125"/>
      <c r="W36" s="395"/>
      <c r="X36" s="125"/>
      <c r="Y36" s="126">
        <f t="shared" si="1"/>
        <v>182.56</v>
      </c>
      <c r="Z36" s="127">
        <f t="shared" si="0"/>
        <v>182.56</v>
      </c>
      <c r="AA36" s="126"/>
      <c r="AB36" s="126"/>
      <c r="AC36" s="126">
        <f t="shared" si="2"/>
        <v>35.86</v>
      </c>
    </row>
    <row r="37" spans="1:29" s="129" customFormat="1" x14ac:dyDescent="0.2">
      <c r="A37" s="122">
        <v>27</v>
      </c>
      <c r="B37" s="122" t="s">
        <v>766</v>
      </c>
      <c r="C37" s="122" t="s">
        <v>698</v>
      </c>
      <c r="D37" s="122" t="s">
        <v>771</v>
      </c>
      <c r="E37" s="122" t="s">
        <v>772</v>
      </c>
      <c r="F37" s="122" t="s">
        <v>314</v>
      </c>
      <c r="G37" s="122">
        <v>2.48</v>
      </c>
      <c r="H37" s="122">
        <v>112</v>
      </c>
      <c r="I37" s="122">
        <v>0</v>
      </c>
      <c r="J37" s="122">
        <v>112</v>
      </c>
      <c r="K37" s="122">
        <v>0</v>
      </c>
      <c r="L37" s="122">
        <v>112</v>
      </c>
      <c r="M37" s="122">
        <v>0</v>
      </c>
      <c r="N37" s="122">
        <v>22</v>
      </c>
      <c r="O37" s="122"/>
      <c r="P37" s="122"/>
      <c r="Q37" s="122"/>
      <c r="R37" s="123">
        <v>1</v>
      </c>
      <c r="S37" s="124">
        <v>6527</v>
      </c>
      <c r="T37" s="395"/>
      <c r="U37" s="398"/>
      <c r="V37" s="125"/>
      <c r="W37" s="395"/>
      <c r="X37" s="125"/>
      <c r="Y37" s="126">
        <f t="shared" si="1"/>
        <v>277.76</v>
      </c>
      <c r="Z37" s="127">
        <f t="shared" si="0"/>
        <v>277.76</v>
      </c>
      <c r="AA37" s="126"/>
      <c r="AB37" s="126"/>
      <c r="AC37" s="126">
        <f t="shared" si="2"/>
        <v>54.56</v>
      </c>
    </row>
    <row r="38" spans="1:29" s="129" customFormat="1" x14ac:dyDescent="0.2">
      <c r="A38" s="122">
        <v>28</v>
      </c>
      <c r="B38" s="122" t="s">
        <v>766</v>
      </c>
      <c r="C38" s="122" t="s">
        <v>698</v>
      </c>
      <c r="D38" s="122" t="s">
        <v>773</v>
      </c>
      <c r="E38" s="122" t="s">
        <v>774</v>
      </c>
      <c r="F38" s="122" t="s">
        <v>314</v>
      </c>
      <c r="G38" s="122">
        <v>2.48</v>
      </c>
      <c r="H38" s="122">
        <v>112</v>
      </c>
      <c r="I38" s="122">
        <v>0</v>
      </c>
      <c r="J38" s="122">
        <v>112</v>
      </c>
      <c r="K38" s="122">
        <v>0</v>
      </c>
      <c r="L38" s="122">
        <v>112</v>
      </c>
      <c r="M38" s="122">
        <v>0</v>
      </c>
      <c r="N38" s="122">
        <v>22</v>
      </c>
      <c r="O38" s="122"/>
      <c r="P38" s="122"/>
      <c r="Q38" s="122"/>
      <c r="R38" s="123">
        <v>1</v>
      </c>
      <c r="S38" s="124">
        <v>6527</v>
      </c>
      <c r="T38" s="395"/>
      <c r="U38" s="398"/>
      <c r="V38" s="125"/>
      <c r="W38" s="395"/>
      <c r="X38" s="125"/>
      <c r="Y38" s="126">
        <f t="shared" si="1"/>
        <v>277.76</v>
      </c>
      <c r="Z38" s="127">
        <f t="shared" si="0"/>
        <v>277.76</v>
      </c>
      <c r="AA38" s="126"/>
      <c r="AB38" s="126"/>
      <c r="AC38" s="126">
        <f t="shared" si="2"/>
        <v>54.56</v>
      </c>
    </row>
    <row r="39" spans="1:29" s="129" customFormat="1" ht="30" x14ac:dyDescent="0.2">
      <c r="A39" s="122">
        <v>29</v>
      </c>
      <c r="B39" s="122" t="s">
        <v>775</v>
      </c>
      <c r="C39" s="122" t="s">
        <v>5</v>
      </c>
      <c r="D39" s="122" t="s">
        <v>776</v>
      </c>
      <c r="E39" s="122" t="s">
        <v>777</v>
      </c>
      <c r="F39" s="122" t="s">
        <v>351</v>
      </c>
      <c r="G39" s="122">
        <v>0.7</v>
      </c>
      <c r="H39" s="122">
        <v>10</v>
      </c>
      <c r="I39" s="122">
        <v>1</v>
      </c>
      <c r="J39" s="122">
        <v>9</v>
      </c>
      <c r="K39" s="122">
        <v>8</v>
      </c>
      <c r="L39" s="122">
        <v>2</v>
      </c>
      <c r="M39" s="122">
        <v>0</v>
      </c>
      <c r="N39" s="122">
        <v>109</v>
      </c>
      <c r="O39" s="122" t="s">
        <v>778</v>
      </c>
      <c r="P39" s="122" t="s">
        <v>344</v>
      </c>
      <c r="Q39" s="122" t="s">
        <v>758</v>
      </c>
      <c r="R39" s="123">
        <v>0</v>
      </c>
      <c r="S39" s="124">
        <v>6527</v>
      </c>
      <c r="T39" s="395"/>
      <c r="U39" s="398"/>
      <c r="V39" s="125">
        <f>G39</f>
        <v>0.7</v>
      </c>
      <c r="W39" s="395"/>
      <c r="X39" s="125">
        <f>H39</f>
        <v>10</v>
      </c>
      <c r="Y39" s="126">
        <f t="shared" si="1"/>
        <v>7</v>
      </c>
      <c r="Z39" s="127"/>
      <c r="AA39" s="128">
        <f t="shared" ref="AA39:AA68" si="6">G39*H39</f>
        <v>7</v>
      </c>
      <c r="AB39" s="126"/>
      <c r="AC39" s="126">
        <f t="shared" si="2"/>
        <v>76.3</v>
      </c>
    </row>
    <row r="40" spans="1:29" s="129" customFormat="1" ht="30" x14ac:dyDescent="0.2">
      <c r="A40" s="122">
        <v>30</v>
      </c>
      <c r="B40" s="122" t="s">
        <v>779</v>
      </c>
      <c r="C40" s="122" t="s">
        <v>5</v>
      </c>
      <c r="D40" s="122" t="s">
        <v>780</v>
      </c>
      <c r="E40" s="122" t="s">
        <v>781</v>
      </c>
      <c r="F40" s="122" t="s">
        <v>351</v>
      </c>
      <c r="G40" s="122">
        <v>0.75</v>
      </c>
      <c r="H40" s="122">
        <v>20</v>
      </c>
      <c r="I40" s="122">
        <v>1</v>
      </c>
      <c r="J40" s="122">
        <v>19</v>
      </c>
      <c r="K40" s="122">
        <v>1</v>
      </c>
      <c r="L40" s="122">
        <v>19</v>
      </c>
      <c r="M40" s="122">
        <v>0</v>
      </c>
      <c r="N40" s="122">
        <v>30</v>
      </c>
      <c r="O40" s="122" t="s">
        <v>782</v>
      </c>
      <c r="P40" s="122" t="s">
        <v>344</v>
      </c>
      <c r="Q40" s="122" t="s">
        <v>758</v>
      </c>
      <c r="R40" s="123">
        <v>0</v>
      </c>
      <c r="S40" s="124">
        <v>6527</v>
      </c>
      <c r="T40" s="395"/>
      <c r="U40" s="398"/>
      <c r="V40" s="125">
        <f>G40</f>
        <v>0.75</v>
      </c>
      <c r="W40" s="395"/>
      <c r="X40" s="125">
        <f>H40</f>
        <v>20</v>
      </c>
      <c r="Y40" s="126">
        <f t="shared" si="1"/>
        <v>15</v>
      </c>
      <c r="Z40" s="127"/>
      <c r="AA40" s="128">
        <f t="shared" si="6"/>
        <v>15</v>
      </c>
      <c r="AB40" s="126"/>
      <c r="AC40" s="126">
        <f t="shared" si="2"/>
        <v>22.5</v>
      </c>
    </row>
    <row r="41" spans="1:29" s="129" customFormat="1" x14ac:dyDescent="0.2">
      <c r="A41" s="122">
        <v>31</v>
      </c>
      <c r="B41" s="122" t="s">
        <v>766</v>
      </c>
      <c r="C41" s="122" t="s">
        <v>698</v>
      </c>
      <c r="D41" s="122" t="s">
        <v>783</v>
      </c>
      <c r="E41" s="122" t="s">
        <v>784</v>
      </c>
      <c r="F41" s="122" t="s">
        <v>314</v>
      </c>
      <c r="G41" s="122">
        <v>1.33</v>
      </c>
      <c r="H41" s="122">
        <v>112</v>
      </c>
      <c r="I41" s="122">
        <v>0</v>
      </c>
      <c r="J41" s="122">
        <v>112</v>
      </c>
      <c r="K41" s="122">
        <v>0</v>
      </c>
      <c r="L41" s="122">
        <v>112</v>
      </c>
      <c r="M41" s="122">
        <v>0</v>
      </c>
      <c r="N41" s="122">
        <v>22</v>
      </c>
      <c r="O41" s="122"/>
      <c r="P41" s="122"/>
      <c r="Q41" s="122"/>
      <c r="R41" s="123">
        <v>1</v>
      </c>
      <c r="S41" s="124">
        <v>6527</v>
      </c>
      <c r="T41" s="395"/>
      <c r="U41" s="398"/>
      <c r="V41" s="125"/>
      <c r="W41" s="395"/>
      <c r="X41" s="125"/>
      <c r="Y41" s="126">
        <f t="shared" si="1"/>
        <v>148.96</v>
      </c>
      <c r="Z41" s="127">
        <f t="shared" si="0"/>
        <v>148.96</v>
      </c>
      <c r="AA41" s="126"/>
      <c r="AB41" s="126"/>
      <c r="AC41" s="126">
        <f t="shared" si="2"/>
        <v>29.26</v>
      </c>
    </row>
    <row r="42" spans="1:29" s="129" customFormat="1" x14ac:dyDescent="0.2">
      <c r="A42" s="122">
        <v>32</v>
      </c>
      <c r="B42" s="122" t="s">
        <v>779</v>
      </c>
      <c r="C42" s="122" t="s">
        <v>5</v>
      </c>
      <c r="D42" s="122" t="s">
        <v>785</v>
      </c>
      <c r="E42" s="122" t="s">
        <v>786</v>
      </c>
      <c r="F42" s="122" t="s">
        <v>314</v>
      </c>
      <c r="G42" s="122">
        <v>0.82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/>
      <c r="P42" s="122"/>
      <c r="Q42" s="122"/>
      <c r="R42" s="123">
        <v>1</v>
      </c>
      <c r="S42" s="124">
        <v>6527</v>
      </c>
      <c r="T42" s="395"/>
      <c r="U42" s="398"/>
      <c r="V42" s="125"/>
      <c r="W42" s="395"/>
      <c r="X42" s="125"/>
      <c r="Y42" s="126">
        <f t="shared" si="1"/>
        <v>0</v>
      </c>
      <c r="Z42" s="127">
        <f t="shared" si="0"/>
        <v>0</v>
      </c>
      <c r="AA42" s="126"/>
      <c r="AB42" s="126"/>
      <c r="AC42" s="126">
        <f t="shared" si="2"/>
        <v>0</v>
      </c>
    </row>
    <row r="43" spans="1:29" s="129" customFormat="1" x14ac:dyDescent="0.2">
      <c r="A43" s="122">
        <v>33</v>
      </c>
      <c r="B43" s="122" t="s">
        <v>766</v>
      </c>
      <c r="C43" s="122" t="s">
        <v>698</v>
      </c>
      <c r="D43" s="122" t="s">
        <v>787</v>
      </c>
      <c r="E43" s="122" t="s">
        <v>788</v>
      </c>
      <c r="F43" s="122" t="s">
        <v>314</v>
      </c>
      <c r="G43" s="122">
        <v>1.25</v>
      </c>
      <c r="H43" s="122">
        <v>112</v>
      </c>
      <c r="I43" s="122">
        <v>0</v>
      </c>
      <c r="J43" s="122">
        <v>112</v>
      </c>
      <c r="K43" s="122">
        <v>0</v>
      </c>
      <c r="L43" s="122">
        <v>112</v>
      </c>
      <c r="M43" s="122">
        <v>0</v>
      </c>
      <c r="N43" s="122">
        <v>22</v>
      </c>
      <c r="O43" s="122"/>
      <c r="P43" s="122"/>
      <c r="Q43" s="122"/>
      <c r="R43" s="123">
        <v>1</v>
      </c>
      <c r="S43" s="124">
        <v>6527</v>
      </c>
      <c r="T43" s="396"/>
      <c r="U43" s="399"/>
      <c r="V43" s="125"/>
      <c r="W43" s="396"/>
      <c r="X43" s="125"/>
      <c r="Y43" s="126">
        <f t="shared" si="1"/>
        <v>140</v>
      </c>
      <c r="Z43" s="127">
        <f t="shared" si="0"/>
        <v>140</v>
      </c>
      <c r="AA43" s="126"/>
      <c r="AB43" s="126"/>
      <c r="AC43" s="126">
        <f t="shared" si="2"/>
        <v>27.5</v>
      </c>
    </row>
    <row r="44" spans="1:29" s="129" customFormat="1" x14ac:dyDescent="0.2">
      <c r="A44" s="122">
        <v>34</v>
      </c>
      <c r="B44" s="122" t="s">
        <v>759</v>
      </c>
      <c r="C44" s="122" t="s">
        <v>698</v>
      </c>
      <c r="D44" s="122" t="s">
        <v>789</v>
      </c>
      <c r="E44" s="122" t="s">
        <v>790</v>
      </c>
      <c r="F44" s="122" t="s">
        <v>314</v>
      </c>
      <c r="G44" s="122">
        <v>0.66700000000000004</v>
      </c>
      <c r="H44" s="122">
        <v>124</v>
      </c>
      <c r="I44" s="122">
        <v>0</v>
      </c>
      <c r="J44" s="122">
        <v>124</v>
      </c>
      <c r="K44" s="122">
        <v>0</v>
      </c>
      <c r="L44" s="122">
        <v>124</v>
      </c>
      <c r="M44" s="122">
        <v>0</v>
      </c>
      <c r="N44" s="122">
        <v>120</v>
      </c>
      <c r="O44" s="122"/>
      <c r="P44" s="122"/>
      <c r="Q44" s="122"/>
      <c r="R44" s="123">
        <v>1</v>
      </c>
      <c r="S44" s="124">
        <v>6527</v>
      </c>
      <c r="T44" s="394">
        <f>SUM(G44:G64)</f>
        <v>37.630000000000003</v>
      </c>
      <c r="U44" s="397">
        <v>6</v>
      </c>
      <c r="V44" s="125"/>
      <c r="W44" s="394">
        <f>SUM(H44:H64)</f>
        <v>6136</v>
      </c>
      <c r="X44" s="125"/>
      <c r="Y44" s="126">
        <f t="shared" si="1"/>
        <v>82.707999999999998</v>
      </c>
      <c r="Z44" s="127">
        <f t="shared" si="0"/>
        <v>82.707999999999998</v>
      </c>
      <c r="AA44" s="126"/>
      <c r="AB44" s="126"/>
      <c r="AC44" s="126">
        <f t="shared" si="2"/>
        <v>80.040000000000006</v>
      </c>
    </row>
    <row r="45" spans="1:29" s="129" customFormat="1" x14ac:dyDescent="0.2">
      <c r="A45" s="122">
        <v>35</v>
      </c>
      <c r="B45" s="122" t="s">
        <v>759</v>
      </c>
      <c r="C45" s="122" t="s">
        <v>698</v>
      </c>
      <c r="D45" s="122" t="s">
        <v>791</v>
      </c>
      <c r="E45" s="122" t="s">
        <v>792</v>
      </c>
      <c r="F45" s="122" t="s">
        <v>314</v>
      </c>
      <c r="G45" s="122">
        <v>1.32</v>
      </c>
      <c r="H45" s="122">
        <v>124</v>
      </c>
      <c r="I45" s="122">
        <v>0</v>
      </c>
      <c r="J45" s="122">
        <v>124</v>
      </c>
      <c r="K45" s="122">
        <v>0</v>
      </c>
      <c r="L45" s="122">
        <v>124</v>
      </c>
      <c r="M45" s="122">
        <v>0</v>
      </c>
      <c r="N45" s="122">
        <v>37</v>
      </c>
      <c r="O45" s="122"/>
      <c r="P45" s="122"/>
      <c r="Q45" s="122"/>
      <c r="R45" s="123">
        <v>1</v>
      </c>
      <c r="S45" s="124">
        <v>6527</v>
      </c>
      <c r="T45" s="395"/>
      <c r="U45" s="398"/>
      <c r="V45" s="125"/>
      <c r="W45" s="395"/>
      <c r="X45" s="125"/>
      <c r="Y45" s="126">
        <f t="shared" si="1"/>
        <v>163.68</v>
      </c>
      <c r="Z45" s="127">
        <f t="shared" si="0"/>
        <v>163.68</v>
      </c>
      <c r="AA45" s="126"/>
      <c r="AB45" s="126"/>
      <c r="AC45" s="126">
        <f t="shared" si="2"/>
        <v>48.84</v>
      </c>
    </row>
    <row r="46" spans="1:29" s="129" customFormat="1" x14ac:dyDescent="0.2">
      <c r="A46" s="122">
        <v>36</v>
      </c>
      <c r="B46" s="122" t="s">
        <v>766</v>
      </c>
      <c r="C46" s="122" t="s">
        <v>698</v>
      </c>
      <c r="D46" s="122" t="s">
        <v>793</v>
      </c>
      <c r="E46" s="122" t="s">
        <v>794</v>
      </c>
      <c r="F46" s="122" t="s">
        <v>314</v>
      </c>
      <c r="G46" s="122">
        <v>1.58</v>
      </c>
      <c r="H46" s="122">
        <v>112</v>
      </c>
      <c r="I46" s="122">
        <v>0</v>
      </c>
      <c r="J46" s="122">
        <v>112</v>
      </c>
      <c r="K46" s="122">
        <v>0</v>
      </c>
      <c r="L46" s="122">
        <v>112</v>
      </c>
      <c r="M46" s="122">
        <v>0</v>
      </c>
      <c r="N46" s="122">
        <v>22</v>
      </c>
      <c r="O46" s="122"/>
      <c r="P46" s="122"/>
      <c r="Q46" s="122"/>
      <c r="R46" s="123">
        <v>1</v>
      </c>
      <c r="S46" s="124">
        <v>6527</v>
      </c>
      <c r="T46" s="395"/>
      <c r="U46" s="398"/>
      <c r="V46" s="125"/>
      <c r="W46" s="395"/>
      <c r="X46" s="125"/>
      <c r="Y46" s="126">
        <f t="shared" si="1"/>
        <v>176.96</v>
      </c>
      <c r="Z46" s="127">
        <f t="shared" si="0"/>
        <v>176.96</v>
      </c>
      <c r="AA46" s="126"/>
      <c r="AB46" s="126"/>
      <c r="AC46" s="126">
        <f t="shared" si="2"/>
        <v>34.760000000000005</v>
      </c>
    </row>
    <row r="47" spans="1:29" s="129" customFormat="1" x14ac:dyDescent="0.2">
      <c r="A47" s="122">
        <v>37</v>
      </c>
      <c r="B47" s="122" t="s">
        <v>766</v>
      </c>
      <c r="C47" s="122" t="s">
        <v>698</v>
      </c>
      <c r="D47" s="122" t="s">
        <v>795</v>
      </c>
      <c r="E47" s="122" t="s">
        <v>796</v>
      </c>
      <c r="F47" s="122" t="s">
        <v>314</v>
      </c>
      <c r="G47" s="122">
        <v>1.08</v>
      </c>
      <c r="H47" s="122">
        <v>112</v>
      </c>
      <c r="I47" s="122">
        <v>0</v>
      </c>
      <c r="J47" s="122">
        <v>112</v>
      </c>
      <c r="K47" s="122">
        <v>0</v>
      </c>
      <c r="L47" s="122">
        <v>112</v>
      </c>
      <c r="M47" s="122">
        <v>0</v>
      </c>
      <c r="N47" s="122">
        <v>22</v>
      </c>
      <c r="O47" s="122"/>
      <c r="P47" s="122"/>
      <c r="Q47" s="122"/>
      <c r="R47" s="123">
        <v>1</v>
      </c>
      <c r="S47" s="124">
        <v>6527</v>
      </c>
      <c r="T47" s="395"/>
      <c r="U47" s="398"/>
      <c r="V47" s="125"/>
      <c r="W47" s="395"/>
      <c r="X47" s="125"/>
      <c r="Y47" s="126">
        <f t="shared" si="1"/>
        <v>120.96000000000001</v>
      </c>
      <c r="Z47" s="127">
        <f t="shared" si="0"/>
        <v>120.96000000000001</v>
      </c>
      <c r="AA47" s="126"/>
      <c r="AB47" s="126"/>
      <c r="AC47" s="126">
        <f t="shared" si="2"/>
        <v>23.76</v>
      </c>
    </row>
    <row r="48" spans="1:29" s="129" customFormat="1" x14ac:dyDescent="0.2">
      <c r="A48" s="122">
        <v>38</v>
      </c>
      <c r="B48" s="122" t="s">
        <v>766</v>
      </c>
      <c r="C48" s="122" t="s">
        <v>698</v>
      </c>
      <c r="D48" s="122" t="s">
        <v>797</v>
      </c>
      <c r="E48" s="122" t="s">
        <v>798</v>
      </c>
      <c r="F48" s="122" t="s">
        <v>314</v>
      </c>
      <c r="G48" s="122">
        <v>1.73</v>
      </c>
      <c r="H48" s="122">
        <v>112</v>
      </c>
      <c r="I48" s="122">
        <v>0</v>
      </c>
      <c r="J48" s="122">
        <v>112</v>
      </c>
      <c r="K48" s="122">
        <v>0</v>
      </c>
      <c r="L48" s="122">
        <v>112</v>
      </c>
      <c r="M48" s="122">
        <v>0</v>
      </c>
      <c r="N48" s="122">
        <v>22</v>
      </c>
      <c r="O48" s="122"/>
      <c r="P48" s="122"/>
      <c r="Q48" s="122"/>
      <c r="R48" s="123">
        <v>1</v>
      </c>
      <c r="S48" s="124">
        <v>6527</v>
      </c>
      <c r="T48" s="395"/>
      <c r="U48" s="398"/>
      <c r="V48" s="125"/>
      <c r="W48" s="395"/>
      <c r="X48" s="125"/>
      <c r="Y48" s="126">
        <f t="shared" si="1"/>
        <v>193.76</v>
      </c>
      <c r="Z48" s="127">
        <f t="shared" si="0"/>
        <v>193.76</v>
      </c>
      <c r="AA48" s="126"/>
      <c r="AB48" s="126"/>
      <c r="AC48" s="126">
        <f t="shared" si="2"/>
        <v>38.06</v>
      </c>
    </row>
    <row r="49" spans="1:29" s="129" customFormat="1" x14ac:dyDescent="0.2">
      <c r="A49" s="122">
        <v>39</v>
      </c>
      <c r="B49" s="122" t="s">
        <v>766</v>
      </c>
      <c r="C49" s="122" t="s">
        <v>698</v>
      </c>
      <c r="D49" s="122" t="s">
        <v>799</v>
      </c>
      <c r="E49" s="122" t="s">
        <v>800</v>
      </c>
      <c r="F49" s="122" t="s">
        <v>314</v>
      </c>
      <c r="G49" s="122">
        <v>2.12</v>
      </c>
      <c r="H49" s="122">
        <v>112</v>
      </c>
      <c r="I49" s="122">
        <v>0</v>
      </c>
      <c r="J49" s="122">
        <v>112</v>
      </c>
      <c r="K49" s="122">
        <v>0</v>
      </c>
      <c r="L49" s="122">
        <v>112</v>
      </c>
      <c r="M49" s="122">
        <v>0</v>
      </c>
      <c r="N49" s="122">
        <v>22</v>
      </c>
      <c r="O49" s="122"/>
      <c r="P49" s="122"/>
      <c r="Q49" s="122"/>
      <c r="R49" s="123">
        <v>1</v>
      </c>
      <c r="S49" s="124">
        <v>6527</v>
      </c>
      <c r="T49" s="395"/>
      <c r="U49" s="398"/>
      <c r="V49" s="125"/>
      <c r="W49" s="395"/>
      <c r="X49" s="125"/>
      <c r="Y49" s="126">
        <f t="shared" si="1"/>
        <v>237.44</v>
      </c>
      <c r="Z49" s="127">
        <f t="shared" si="0"/>
        <v>237.44</v>
      </c>
      <c r="AA49" s="126"/>
      <c r="AB49" s="126"/>
      <c r="AC49" s="126">
        <f t="shared" si="2"/>
        <v>46.64</v>
      </c>
    </row>
    <row r="50" spans="1:29" s="129" customFormat="1" x14ac:dyDescent="0.2">
      <c r="A50" s="122">
        <v>40</v>
      </c>
      <c r="B50" s="122" t="s">
        <v>801</v>
      </c>
      <c r="C50" s="122" t="s">
        <v>698</v>
      </c>
      <c r="D50" s="122" t="s">
        <v>802</v>
      </c>
      <c r="E50" s="122" t="s">
        <v>803</v>
      </c>
      <c r="F50" s="122" t="s">
        <v>314</v>
      </c>
      <c r="G50" s="122">
        <v>1.6</v>
      </c>
      <c r="H50" s="122">
        <v>112</v>
      </c>
      <c r="I50" s="122">
        <v>0</v>
      </c>
      <c r="J50" s="122">
        <v>112</v>
      </c>
      <c r="K50" s="122">
        <v>0</v>
      </c>
      <c r="L50" s="122">
        <v>112</v>
      </c>
      <c r="M50" s="122">
        <v>0</v>
      </c>
      <c r="N50" s="122">
        <v>22</v>
      </c>
      <c r="O50" s="122"/>
      <c r="P50" s="122"/>
      <c r="Q50" s="122"/>
      <c r="R50" s="123">
        <v>1</v>
      </c>
      <c r="S50" s="124">
        <v>6527</v>
      </c>
      <c r="T50" s="395"/>
      <c r="U50" s="398"/>
      <c r="V50" s="125"/>
      <c r="W50" s="395"/>
      <c r="X50" s="125"/>
      <c r="Y50" s="126">
        <f t="shared" si="1"/>
        <v>179.20000000000002</v>
      </c>
      <c r="Z50" s="127">
        <f t="shared" si="0"/>
        <v>179.20000000000002</v>
      </c>
      <c r="AA50" s="126"/>
      <c r="AB50" s="126"/>
      <c r="AC50" s="126">
        <f t="shared" si="2"/>
        <v>35.200000000000003</v>
      </c>
    </row>
    <row r="51" spans="1:29" s="129" customFormat="1" ht="30" x14ac:dyDescent="0.2">
      <c r="A51" s="122">
        <v>41</v>
      </c>
      <c r="B51" s="122" t="s">
        <v>804</v>
      </c>
      <c r="C51" s="122" t="s">
        <v>5</v>
      </c>
      <c r="D51" s="122" t="s">
        <v>805</v>
      </c>
      <c r="E51" s="122" t="s">
        <v>806</v>
      </c>
      <c r="F51" s="122" t="s">
        <v>314</v>
      </c>
      <c r="G51" s="122">
        <v>3.18</v>
      </c>
      <c r="H51" s="122">
        <v>612</v>
      </c>
      <c r="I51" s="122">
        <v>0</v>
      </c>
      <c r="J51" s="122">
        <v>612</v>
      </c>
      <c r="K51" s="122">
        <v>1</v>
      </c>
      <c r="L51" s="122">
        <v>611</v>
      </c>
      <c r="M51" s="122">
        <v>0</v>
      </c>
      <c r="N51" s="122">
        <v>107</v>
      </c>
      <c r="O51" s="122"/>
      <c r="P51" s="122"/>
      <c r="Q51" s="122"/>
      <c r="R51" s="123">
        <v>1</v>
      </c>
      <c r="S51" s="124">
        <v>6527</v>
      </c>
      <c r="T51" s="395"/>
      <c r="U51" s="398"/>
      <c r="V51" s="125"/>
      <c r="W51" s="395"/>
      <c r="X51" s="125"/>
      <c r="Y51" s="126">
        <f t="shared" si="1"/>
        <v>1946.16</v>
      </c>
      <c r="Z51" s="127">
        <f t="shared" si="0"/>
        <v>1946.16</v>
      </c>
      <c r="AA51" s="126"/>
      <c r="AB51" s="126"/>
      <c r="AC51" s="126">
        <f t="shared" si="2"/>
        <v>340.26</v>
      </c>
    </row>
    <row r="52" spans="1:29" s="129" customFormat="1" ht="30" x14ac:dyDescent="0.2">
      <c r="A52" s="122">
        <v>42</v>
      </c>
      <c r="B52" s="122" t="s">
        <v>807</v>
      </c>
      <c r="C52" s="122" t="s">
        <v>5</v>
      </c>
      <c r="D52" s="122" t="s">
        <v>808</v>
      </c>
      <c r="E52" s="122" t="s">
        <v>809</v>
      </c>
      <c r="F52" s="122" t="s">
        <v>351</v>
      </c>
      <c r="G52" s="122">
        <v>3.3330000000000002</v>
      </c>
      <c r="H52" s="122">
        <v>2</v>
      </c>
      <c r="I52" s="122">
        <v>2</v>
      </c>
      <c r="J52" s="122">
        <v>0</v>
      </c>
      <c r="K52" s="122">
        <v>2</v>
      </c>
      <c r="L52" s="122">
        <v>0</v>
      </c>
      <c r="M52" s="122">
        <v>0</v>
      </c>
      <c r="N52" s="122">
        <v>9</v>
      </c>
      <c r="O52" s="122" t="s">
        <v>810</v>
      </c>
      <c r="P52" s="122" t="s">
        <v>344</v>
      </c>
      <c r="Q52" s="122" t="s">
        <v>811</v>
      </c>
      <c r="R52" s="123">
        <v>0</v>
      </c>
      <c r="S52" s="124">
        <v>6527</v>
      </c>
      <c r="T52" s="395"/>
      <c r="U52" s="398"/>
      <c r="V52" s="125">
        <f>G52</f>
        <v>3.3330000000000002</v>
      </c>
      <c r="W52" s="395"/>
      <c r="X52" s="125">
        <f>H52</f>
        <v>2</v>
      </c>
      <c r="Y52" s="126">
        <f t="shared" si="1"/>
        <v>6.6660000000000004</v>
      </c>
      <c r="Z52" s="127"/>
      <c r="AA52" s="128">
        <f t="shared" ref="AA52" si="7">G52*H52</f>
        <v>6.6660000000000004</v>
      </c>
      <c r="AB52" s="126"/>
      <c r="AC52" s="126">
        <f t="shared" si="2"/>
        <v>29.997</v>
      </c>
    </row>
    <row r="53" spans="1:29" s="129" customFormat="1" x14ac:dyDescent="0.2">
      <c r="A53" s="122">
        <v>43</v>
      </c>
      <c r="B53" s="122" t="s">
        <v>766</v>
      </c>
      <c r="C53" s="122" t="s">
        <v>698</v>
      </c>
      <c r="D53" s="122" t="s">
        <v>812</v>
      </c>
      <c r="E53" s="122" t="s">
        <v>813</v>
      </c>
      <c r="F53" s="122" t="s">
        <v>314</v>
      </c>
      <c r="G53" s="122">
        <v>4.7329999999999997</v>
      </c>
      <c r="H53" s="122">
        <v>112</v>
      </c>
      <c r="I53" s="122">
        <v>0</v>
      </c>
      <c r="J53" s="122">
        <v>112</v>
      </c>
      <c r="K53" s="122">
        <v>0</v>
      </c>
      <c r="L53" s="122">
        <v>112</v>
      </c>
      <c r="M53" s="122">
        <v>0</v>
      </c>
      <c r="N53" s="122">
        <v>22</v>
      </c>
      <c r="O53" s="122"/>
      <c r="P53" s="122"/>
      <c r="Q53" s="122"/>
      <c r="R53" s="123">
        <v>1</v>
      </c>
      <c r="S53" s="124">
        <v>6527</v>
      </c>
      <c r="T53" s="395"/>
      <c r="U53" s="398"/>
      <c r="V53" s="125"/>
      <c r="W53" s="395"/>
      <c r="X53" s="125"/>
      <c r="Y53" s="126">
        <f t="shared" si="1"/>
        <v>530.096</v>
      </c>
      <c r="Z53" s="127">
        <f t="shared" si="0"/>
        <v>530.096</v>
      </c>
      <c r="AA53" s="126"/>
      <c r="AB53" s="126"/>
      <c r="AC53" s="126">
        <f t="shared" si="2"/>
        <v>104.12599999999999</v>
      </c>
    </row>
    <row r="54" spans="1:29" s="129" customFormat="1" x14ac:dyDescent="0.2">
      <c r="A54" s="122">
        <v>44</v>
      </c>
      <c r="B54" s="122" t="s">
        <v>766</v>
      </c>
      <c r="C54" s="122" t="s">
        <v>698</v>
      </c>
      <c r="D54" s="122" t="s">
        <v>814</v>
      </c>
      <c r="E54" s="122" t="s">
        <v>815</v>
      </c>
      <c r="F54" s="122" t="s">
        <v>314</v>
      </c>
      <c r="G54" s="122">
        <v>1.1499999999999999</v>
      </c>
      <c r="H54" s="122">
        <v>112</v>
      </c>
      <c r="I54" s="122">
        <v>0</v>
      </c>
      <c r="J54" s="122">
        <v>112</v>
      </c>
      <c r="K54" s="122">
        <v>0</v>
      </c>
      <c r="L54" s="122">
        <v>112</v>
      </c>
      <c r="M54" s="122">
        <v>0</v>
      </c>
      <c r="N54" s="122">
        <v>22</v>
      </c>
      <c r="O54" s="122"/>
      <c r="P54" s="122"/>
      <c r="Q54" s="122"/>
      <c r="R54" s="123">
        <v>1</v>
      </c>
      <c r="S54" s="124">
        <v>6527</v>
      </c>
      <c r="T54" s="395"/>
      <c r="U54" s="398"/>
      <c r="V54" s="125"/>
      <c r="W54" s="395"/>
      <c r="X54" s="125"/>
      <c r="Y54" s="126">
        <f t="shared" si="1"/>
        <v>128.79999999999998</v>
      </c>
      <c r="Z54" s="127">
        <f t="shared" si="0"/>
        <v>128.79999999999998</v>
      </c>
      <c r="AA54" s="126"/>
      <c r="AB54" s="126"/>
      <c r="AC54" s="126">
        <f t="shared" si="2"/>
        <v>25.299999999999997</v>
      </c>
    </row>
    <row r="55" spans="1:29" s="129" customFormat="1" ht="30" x14ac:dyDescent="0.2">
      <c r="A55" s="122">
        <v>45</v>
      </c>
      <c r="B55" s="122" t="s">
        <v>816</v>
      </c>
      <c r="C55" s="122" t="s">
        <v>5</v>
      </c>
      <c r="D55" s="122" t="s">
        <v>817</v>
      </c>
      <c r="E55" s="122" t="s">
        <v>818</v>
      </c>
      <c r="F55" s="122" t="s">
        <v>351</v>
      </c>
      <c r="G55" s="122">
        <v>3.45</v>
      </c>
      <c r="H55" s="122">
        <v>1195</v>
      </c>
      <c r="I55" s="122">
        <v>0</v>
      </c>
      <c r="J55" s="122">
        <v>1195</v>
      </c>
      <c r="K55" s="122">
        <v>5</v>
      </c>
      <c r="L55" s="122">
        <v>1190</v>
      </c>
      <c r="M55" s="122">
        <v>0</v>
      </c>
      <c r="N55" s="122">
        <v>263</v>
      </c>
      <c r="O55" s="122" t="s">
        <v>819</v>
      </c>
      <c r="P55" s="122" t="s">
        <v>344</v>
      </c>
      <c r="Q55" s="122" t="s">
        <v>820</v>
      </c>
      <c r="R55" s="123">
        <v>0</v>
      </c>
      <c r="S55" s="124">
        <v>6527</v>
      </c>
      <c r="T55" s="395"/>
      <c r="U55" s="398"/>
      <c r="V55" s="125">
        <f>G55</f>
        <v>3.45</v>
      </c>
      <c r="W55" s="395"/>
      <c r="X55" s="125">
        <f>H55</f>
        <v>1195</v>
      </c>
      <c r="Y55" s="126">
        <f t="shared" si="1"/>
        <v>4122.75</v>
      </c>
      <c r="Z55" s="127"/>
      <c r="AA55" s="128">
        <f t="shared" ref="AA55" si="8">G55*H55</f>
        <v>4122.75</v>
      </c>
      <c r="AB55" s="126"/>
      <c r="AC55" s="126">
        <f t="shared" si="2"/>
        <v>907.35</v>
      </c>
    </row>
    <row r="56" spans="1:29" s="129" customFormat="1" ht="30" x14ac:dyDescent="0.2">
      <c r="A56" s="122">
        <v>46</v>
      </c>
      <c r="B56" s="122" t="s">
        <v>821</v>
      </c>
      <c r="C56" s="122" t="s">
        <v>5</v>
      </c>
      <c r="D56" s="122" t="s">
        <v>817</v>
      </c>
      <c r="E56" s="122" t="s">
        <v>822</v>
      </c>
      <c r="F56" s="122" t="s">
        <v>351</v>
      </c>
      <c r="G56" s="122">
        <v>1</v>
      </c>
      <c r="H56" s="122">
        <v>977</v>
      </c>
      <c r="I56" s="122">
        <v>0</v>
      </c>
      <c r="J56" s="122">
        <v>977</v>
      </c>
      <c r="K56" s="122">
        <v>4</v>
      </c>
      <c r="L56" s="122">
        <v>973</v>
      </c>
      <c r="M56" s="122">
        <v>0</v>
      </c>
      <c r="N56" s="122">
        <v>322</v>
      </c>
      <c r="O56" s="122" t="s">
        <v>823</v>
      </c>
      <c r="P56" s="122" t="s">
        <v>342</v>
      </c>
      <c r="Q56" s="122" t="s">
        <v>758</v>
      </c>
      <c r="R56" s="123">
        <v>0</v>
      </c>
      <c r="S56" s="124">
        <v>6527</v>
      </c>
      <c r="T56" s="395"/>
      <c r="U56" s="398"/>
      <c r="V56" s="125">
        <f>G56</f>
        <v>1</v>
      </c>
      <c r="W56" s="395"/>
      <c r="X56" s="125">
        <f>J56</f>
        <v>977</v>
      </c>
      <c r="Y56" s="126">
        <f t="shared" si="1"/>
        <v>977</v>
      </c>
      <c r="Z56" s="127"/>
      <c r="AA56" s="128">
        <f t="shared" si="6"/>
        <v>977</v>
      </c>
      <c r="AB56" s="126"/>
      <c r="AC56" s="126">
        <f t="shared" si="2"/>
        <v>322</v>
      </c>
    </row>
    <row r="57" spans="1:29" s="129" customFormat="1" ht="30" x14ac:dyDescent="0.2">
      <c r="A57" s="122">
        <v>47</v>
      </c>
      <c r="B57" s="122" t="s">
        <v>824</v>
      </c>
      <c r="C57" s="122" t="s">
        <v>5</v>
      </c>
      <c r="D57" s="122" t="s">
        <v>817</v>
      </c>
      <c r="E57" s="122" t="s">
        <v>825</v>
      </c>
      <c r="F57" s="122" t="s">
        <v>351</v>
      </c>
      <c r="G57" s="122">
        <v>1.2</v>
      </c>
      <c r="H57" s="122">
        <v>1289</v>
      </c>
      <c r="I57" s="122">
        <v>0</v>
      </c>
      <c r="J57" s="122">
        <v>1289</v>
      </c>
      <c r="K57" s="122">
        <v>1</v>
      </c>
      <c r="L57" s="122">
        <v>1288</v>
      </c>
      <c r="M57" s="122">
        <v>0</v>
      </c>
      <c r="N57" s="122">
        <v>288</v>
      </c>
      <c r="O57" s="122" t="s">
        <v>826</v>
      </c>
      <c r="P57" s="122" t="s">
        <v>827</v>
      </c>
      <c r="Q57" s="122" t="s">
        <v>820</v>
      </c>
      <c r="R57" s="123">
        <v>0</v>
      </c>
      <c r="S57" s="124">
        <v>6527</v>
      </c>
      <c r="T57" s="395"/>
      <c r="U57" s="398"/>
      <c r="V57" s="125">
        <f>G57</f>
        <v>1.2</v>
      </c>
      <c r="W57" s="395"/>
      <c r="X57" s="125">
        <f>H57</f>
        <v>1289</v>
      </c>
      <c r="Y57" s="126">
        <f t="shared" si="1"/>
        <v>1546.8</v>
      </c>
      <c r="Z57" s="127"/>
      <c r="AA57" s="128">
        <f t="shared" si="6"/>
        <v>1546.8</v>
      </c>
      <c r="AB57" s="126"/>
      <c r="AC57" s="126">
        <f t="shared" si="2"/>
        <v>345.59999999999997</v>
      </c>
    </row>
    <row r="58" spans="1:29" s="129" customFormat="1" x14ac:dyDescent="0.2">
      <c r="A58" s="122">
        <v>48</v>
      </c>
      <c r="B58" s="122" t="s">
        <v>828</v>
      </c>
      <c r="C58" s="122" t="s">
        <v>698</v>
      </c>
      <c r="D58" s="122" t="s">
        <v>829</v>
      </c>
      <c r="E58" s="122" t="s">
        <v>830</v>
      </c>
      <c r="F58" s="122" t="s">
        <v>314</v>
      </c>
      <c r="G58" s="122">
        <v>1.2669999999999999</v>
      </c>
      <c r="H58" s="122">
        <v>8</v>
      </c>
      <c r="I58" s="122">
        <v>0</v>
      </c>
      <c r="J58" s="122">
        <v>8</v>
      </c>
      <c r="K58" s="122">
        <v>1</v>
      </c>
      <c r="L58" s="122">
        <v>7</v>
      </c>
      <c r="M58" s="122">
        <v>0</v>
      </c>
      <c r="N58" s="122">
        <v>14</v>
      </c>
      <c r="O58" s="122"/>
      <c r="P58" s="122"/>
      <c r="Q58" s="122"/>
      <c r="R58" s="123">
        <v>1</v>
      </c>
      <c r="S58" s="124">
        <v>6527</v>
      </c>
      <c r="T58" s="395"/>
      <c r="U58" s="398"/>
      <c r="V58" s="125"/>
      <c r="W58" s="395"/>
      <c r="X58" s="125"/>
      <c r="Y58" s="126">
        <f t="shared" si="1"/>
        <v>10.135999999999999</v>
      </c>
      <c r="Z58" s="127">
        <f t="shared" si="0"/>
        <v>10.135999999999999</v>
      </c>
      <c r="AA58" s="126"/>
      <c r="AB58" s="126"/>
      <c r="AC58" s="126">
        <f t="shared" si="2"/>
        <v>17.738</v>
      </c>
    </row>
    <row r="59" spans="1:29" s="129" customFormat="1" ht="30" x14ac:dyDescent="0.2">
      <c r="A59" s="122">
        <v>49</v>
      </c>
      <c r="B59" s="122" t="s">
        <v>831</v>
      </c>
      <c r="C59" s="122" t="s">
        <v>5</v>
      </c>
      <c r="D59" s="122" t="s">
        <v>832</v>
      </c>
      <c r="E59" s="122" t="s">
        <v>833</v>
      </c>
      <c r="F59" s="122" t="s">
        <v>351</v>
      </c>
      <c r="G59" s="122">
        <v>0.37</v>
      </c>
      <c r="H59" s="122">
        <v>315</v>
      </c>
      <c r="I59" s="122">
        <v>1</v>
      </c>
      <c r="J59" s="122">
        <v>314</v>
      </c>
      <c r="K59" s="122">
        <v>3</v>
      </c>
      <c r="L59" s="122">
        <v>312</v>
      </c>
      <c r="M59" s="122">
        <v>0</v>
      </c>
      <c r="N59" s="122">
        <v>71</v>
      </c>
      <c r="O59" s="122" t="s">
        <v>834</v>
      </c>
      <c r="P59" s="122" t="s">
        <v>684</v>
      </c>
      <c r="Q59" s="122" t="s">
        <v>738</v>
      </c>
      <c r="R59" s="123">
        <v>0</v>
      </c>
      <c r="S59" s="124">
        <v>6527</v>
      </c>
      <c r="T59" s="395"/>
      <c r="U59" s="398"/>
      <c r="V59" s="125">
        <f>G59</f>
        <v>0.37</v>
      </c>
      <c r="W59" s="395"/>
      <c r="X59" s="125">
        <f>H59</f>
        <v>315</v>
      </c>
      <c r="Y59" s="126">
        <f t="shared" si="1"/>
        <v>116.55</v>
      </c>
      <c r="Z59" s="127"/>
      <c r="AA59" s="128">
        <f t="shared" ref="AA59" si="9">G59*H59</f>
        <v>116.55</v>
      </c>
      <c r="AB59" s="126"/>
      <c r="AC59" s="126">
        <f t="shared" si="2"/>
        <v>26.27</v>
      </c>
    </row>
    <row r="60" spans="1:29" s="129" customFormat="1" x14ac:dyDescent="0.2">
      <c r="A60" s="122">
        <v>50</v>
      </c>
      <c r="B60" s="122" t="s">
        <v>835</v>
      </c>
      <c r="C60" s="122" t="s">
        <v>698</v>
      </c>
      <c r="D60" s="122" t="s">
        <v>836</v>
      </c>
      <c r="E60" s="122" t="s">
        <v>837</v>
      </c>
      <c r="F60" s="122" t="s">
        <v>314</v>
      </c>
      <c r="G60" s="122">
        <v>0.52</v>
      </c>
      <c r="H60" s="122">
        <v>18</v>
      </c>
      <c r="I60" s="122">
        <v>0</v>
      </c>
      <c r="J60" s="122">
        <v>18</v>
      </c>
      <c r="K60" s="122">
        <v>1</v>
      </c>
      <c r="L60" s="122">
        <v>17</v>
      </c>
      <c r="M60" s="122">
        <v>0</v>
      </c>
      <c r="N60" s="122">
        <v>530</v>
      </c>
      <c r="O60" s="122"/>
      <c r="P60" s="122"/>
      <c r="Q60" s="122"/>
      <c r="R60" s="123">
        <v>1</v>
      </c>
      <c r="S60" s="124">
        <v>6527</v>
      </c>
      <c r="T60" s="395"/>
      <c r="U60" s="398"/>
      <c r="V60" s="125"/>
      <c r="W60" s="395"/>
      <c r="X60" s="125"/>
      <c r="Y60" s="126">
        <f t="shared" si="1"/>
        <v>9.36</v>
      </c>
      <c r="Z60" s="127">
        <f t="shared" si="0"/>
        <v>9.36</v>
      </c>
      <c r="AA60" s="126"/>
      <c r="AB60" s="126"/>
      <c r="AC60" s="126">
        <f t="shared" si="2"/>
        <v>275.60000000000002</v>
      </c>
    </row>
    <row r="61" spans="1:29" s="129" customFormat="1" x14ac:dyDescent="0.2">
      <c r="A61" s="122">
        <v>51</v>
      </c>
      <c r="B61" s="122" t="s">
        <v>838</v>
      </c>
      <c r="C61" s="122" t="s">
        <v>698</v>
      </c>
      <c r="D61" s="122" t="s">
        <v>839</v>
      </c>
      <c r="E61" s="122" t="s">
        <v>840</v>
      </c>
      <c r="F61" s="122" t="s">
        <v>314</v>
      </c>
      <c r="G61" s="122">
        <v>2.93</v>
      </c>
      <c r="H61" s="122">
        <v>21</v>
      </c>
      <c r="I61" s="122">
        <v>0</v>
      </c>
      <c r="J61" s="122">
        <v>21</v>
      </c>
      <c r="K61" s="122">
        <v>0</v>
      </c>
      <c r="L61" s="122">
        <v>21</v>
      </c>
      <c r="M61" s="122">
        <v>0</v>
      </c>
      <c r="N61" s="122">
        <v>24</v>
      </c>
      <c r="O61" s="122"/>
      <c r="P61" s="122"/>
      <c r="Q61" s="122"/>
      <c r="R61" s="123">
        <v>1</v>
      </c>
      <c r="S61" s="124">
        <v>6527</v>
      </c>
      <c r="T61" s="395"/>
      <c r="U61" s="398"/>
      <c r="V61" s="125"/>
      <c r="W61" s="395"/>
      <c r="X61" s="125"/>
      <c r="Y61" s="126">
        <f t="shared" si="1"/>
        <v>61.53</v>
      </c>
      <c r="Z61" s="127">
        <f t="shared" si="0"/>
        <v>61.53</v>
      </c>
      <c r="AA61" s="126"/>
      <c r="AB61" s="126"/>
      <c r="AC61" s="126">
        <f t="shared" si="2"/>
        <v>70.320000000000007</v>
      </c>
    </row>
    <row r="62" spans="1:29" s="129" customFormat="1" x14ac:dyDescent="0.2">
      <c r="A62" s="122">
        <v>52</v>
      </c>
      <c r="B62" s="122" t="s">
        <v>828</v>
      </c>
      <c r="C62" s="122" t="s">
        <v>698</v>
      </c>
      <c r="D62" s="122" t="s">
        <v>841</v>
      </c>
      <c r="E62" s="122" t="s">
        <v>842</v>
      </c>
      <c r="F62" s="122" t="s">
        <v>314</v>
      </c>
      <c r="G62" s="122">
        <v>1.45</v>
      </c>
      <c r="H62" s="122">
        <v>8</v>
      </c>
      <c r="I62" s="122">
        <v>0</v>
      </c>
      <c r="J62" s="122">
        <v>8</v>
      </c>
      <c r="K62" s="122">
        <v>1</v>
      </c>
      <c r="L62" s="122">
        <v>7</v>
      </c>
      <c r="M62" s="122">
        <v>0</v>
      </c>
      <c r="N62" s="122">
        <v>82</v>
      </c>
      <c r="O62" s="122"/>
      <c r="P62" s="122"/>
      <c r="Q62" s="122"/>
      <c r="R62" s="123">
        <v>1</v>
      </c>
      <c r="S62" s="124">
        <v>6527</v>
      </c>
      <c r="T62" s="395"/>
      <c r="U62" s="398"/>
      <c r="V62" s="125"/>
      <c r="W62" s="395"/>
      <c r="X62" s="125"/>
      <c r="Y62" s="126">
        <f t="shared" si="1"/>
        <v>11.6</v>
      </c>
      <c r="Z62" s="127">
        <f t="shared" si="0"/>
        <v>11.6</v>
      </c>
      <c r="AA62" s="126"/>
      <c r="AB62" s="126"/>
      <c r="AC62" s="126">
        <f t="shared" si="2"/>
        <v>118.89999999999999</v>
      </c>
    </row>
    <row r="63" spans="1:29" s="129" customFormat="1" x14ac:dyDescent="0.2">
      <c r="A63" s="122">
        <v>53</v>
      </c>
      <c r="B63" s="122" t="s">
        <v>831</v>
      </c>
      <c r="C63" s="122" t="s">
        <v>5</v>
      </c>
      <c r="D63" s="122" t="s">
        <v>843</v>
      </c>
      <c r="E63" s="122" t="s">
        <v>844</v>
      </c>
      <c r="F63" s="122" t="s">
        <v>314</v>
      </c>
      <c r="G63" s="122">
        <v>2.5</v>
      </c>
      <c r="H63" s="122">
        <v>147</v>
      </c>
      <c r="I63" s="122">
        <v>0</v>
      </c>
      <c r="J63" s="122">
        <v>147</v>
      </c>
      <c r="K63" s="122">
        <v>0</v>
      </c>
      <c r="L63" s="122">
        <v>147</v>
      </c>
      <c r="M63" s="122">
        <v>0</v>
      </c>
      <c r="N63" s="122">
        <v>2</v>
      </c>
      <c r="O63" s="122"/>
      <c r="P63" s="122"/>
      <c r="Q63" s="122"/>
      <c r="R63" s="123">
        <v>1</v>
      </c>
      <c r="S63" s="124">
        <v>6527</v>
      </c>
      <c r="T63" s="395"/>
      <c r="U63" s="398"/>
      <c r="V63" s="125"/>
      <c r="W63" s="395"/>
      <c r="X63" s="125"/>
      <c r="Y63" s="126">
        <f t="shared" si="1"/>
        <v>367.5</v>
      </c>
      <c r="Z63" s="127">
        <f t="shared" si="0"/>
        <v>367.5</v>
      </c>
      <c r="AA63" s="126"/>
      <c r="AB63" s="126"/>
      <c r="AC63" s="126">
        <f t="shared" si="2"/>
        <v>5</v>
      </c>
    </row>
    <row r="64" spans="1:29" s="129" customFormat="1" ht="30" x14ac:dyDescent="0.2">
      <c r="A64" s="122">
        <v>54</v>
      </c>
      <c r="B64" s="122" t="s">
        <v>845</v>
      </c>
      <c r="C64" s="122" t="s">
        <v>5</v>
      </c>
      <c r="D64" s="122" t="s">
        <v>846</v>
      </c>
      <c r="E64" s="122" t="s">
        <v>847</v>
      </c>
      <c r="F64" s="122" t="s">
        <v>351</v>
      </c>
      <c r="G64" s="122">
        <v>0.45</v>
      </c>
      <c r="H64" s="122">
        <v>512</v>
      </c>
      <c r="I64" s="122">
        <v>0</v>
      </c>
      <c r="J64" s="122">
        <v>511</v>
      </c>
      <c r="K64" s="122">
        <v>0</v>
      </c>
      <c r="L64" s="122">
        <v>511</v>
      </c>
      <c r="M64" s="122">
        <v>1</v>
      </c>
      <c r="N64" s="122">
        <v>28</v>
      </c>
      <c r="O64" s="122" t="s">
        <v>848</v>
      </c>
      <c r="P64" s="122" t="s">
        <v>684</v>
      </c>
      <c r="Q64" s="122" t="s">
        <v>738</v>
      </c>
      <c r="R64" s="123">
        <v>0</v>
      </c>
      <c r="S64" s="124">
        <v>6527</v>
      </c>
      <c r="T64" s="396"/>
      <c r="U64" s="399"/>
      <c r="V64" s="125">
        <f>G64</f>
        <v>0.45</v>
      </c>
      <c r="W64" s="396"/>
      <c r="X64" s="125">
        <f>H64</f>
        <v>512</v>
      </c>
      <c r="Y64" s="126">
        <f t="shared" si="1"/>
        <v>230.4</v>
      </c>
      <c r="Z64" s="127"/>
      <c r="AA64" s="128">
        <f t="shared" ref="AA64:AA65" si="10">G64*H64</f>
        <v>230.4</v>
      </c>
      <c r="AB64" s="126"/>
      <c r="AC64" s="126">
        <f t="shared" si="2"/>
        <v>12.6</v>
      </c>
    </row>
    <row r="65" spans="1:29" s="129" customFormat="1" ht="30" x14ac:dyDescent="0.2">
      <c r="A65" s="122">
        <v>55</v>
      </c>
      <c r="B65" s="122" t="s">
        <v>845</v>
      </c>
      <c r="C65" s="122" t="s">
        <v>849</v>
      </c>
      <c r="D65" s="122" t="s">
        <v>850</v>
      </c>
      <c r="E65" s="122" t="s">
        <v>851</v>
      </c>
      <c r="F65" s="122" t="s">
        <v>351</v>
      </c>
      <c r="G65" s="122">
        <v>1.58</v>
      </c>
      <c r="H65" s="122">
        <v>512</v>
      </c>
      <c r="I65" s="122">
        <v>0</v>
      </c>
      <c r="J65" s="122">
        <v>511</v>
      </c>
      <c r="K65" s="122">
        <v>0</v>
      </c>
      <c r="L65" s="122">
        <v>511</v>
      </c>
      <c r="M65" s="122">
        <v>1</v>
      </c>
      <c r="N65" s="122">
        <v>138</v>
      </c>
      <c r="O65" s="122" t="s">
        <v>852</v>
      </c>
      <c r="P65" s="122" t="s">
        <v>684</v>
      </c>
      <c r="Q65" s="122" t="s">
        <v>738</v>
      </c>
      <c r="R65" s="123">
        <v>0</v>
      </c>
      <c r="S65" s="124">
        <v>6538</v>
      </c>
      <c r="T65" s="394">
        <f>SUM(G65:G72)</f>
        <v>13.442999999999998</v>
      </c>
      <c r="U65" s="397">
        <v>7</v>
      </c>
      <c r="V65" s="125">
        <f>G65</f>
        <v>1.58</v>
      </c>
      <c r="W65" s="394">
        <f>SUM(H65:H72)</f>
        <v>2026</v>
      </c>
      <c r="X65" s="125">
        <f>H65</f>
        <v>512</v>
      </c>
      <c r="Y65" s="126">
        <f t="shared" si="1"/>
        <v>808.96</v>
      </c>
      <c r="Z65" s="127"/>
      <c r="AA65" s="128">
        <f t="shared" si="10"/>
        <v>808.96</v>
      </c>
      <c r="AB65" s="126"/>
      <c r="AC65" s="126">
        <f t="shared" si="2"/>
        <v>218.04000000000002</v>
      </c>
    </row>
    <row r="66" spans="1:29" s="129" customFormat="1" x14ac:dyDescent="0.2">
      <c r="A66" s="122">
        <v>56</v>
      </c>
      <c r="B66" s="122" t="s">
        <v>853</v>
      </c>
      <c r="C66" s="122" t="s">
        <v>849</v>
      </c>
      <c r="D66" s="122" t="s">
        <v>854</v>
      </c>
      <c r="E66" s="122" t="s">
        <v>855</v>
      </c>
      <c r="F66" s="122" t="s">
        <v>314</v>
      </c>
      <c r="G66" s="122">
        <v>2.7829999999999999</v>
      </c>
      <c r="H66" s="122">
        <v>384</v>
      </c>
      <c r="I66" s="122">
        <v>0</v>
      </c>
      <c r="J66" s="122">
        <v>384</v>
      </c>
      <c r="K66" s="122">
        <v>2</v>
      </c>
      <c r="L66" s="122">
        <v>382</v>
      </c>
      <c r="M66" s="122">
        <v>0</v>
      </c>
      <c r="N66" s="122">
        <v>266</v>
      </c>
      <c r="O66" s="122"/>
      <c r="P66" s="122"/>
      <c r="Q66" s="122"/>
      <c r="R66" s="123">
        <v>1</v>
      </c>
      <c r="S66" s="124">
        <v>6538</v>
      </c>
      <c r="T66" s="395"/>
      <c r="U66" s="398"/>
      <c r="V66" s="125"/>
      <c r="W66" s="395"/>
      <c r="X66" s="125"/>
      <c r="Y66" s="126">
        <f t="shared" si="1"/>
        <v>1068.672</v>
      </c>
      <c r="Z66" s="127">
        <f t="shared" si="0"/>
        <v>1068.672</v>
      </c>
      <c r="AA66" s="126"/>
      <c r="AB66" s="126"/>
      <c r="AC66" s="126">
        <f t="shared" si="2"/>
        <v>740.27800000000002</v>
      </c>
    </row>
    <row r="67" spans="1:29" s="129" customFormat="1" ht="30" x14ac:dyDescent="0.2">
      <c r="A67" s="122">
        <v>57</v>
      </c>
      <c r="B67" s="122" t="s">
        <v>856</v>
      </c>
      <c r="C67" s="122" t="s">
        <v>849</v>
      </c>
      <c r="D67" s="122" t="s">
        <v>857</v>
      </c>
      <c r="E67" s="122" t="s">
        <v>858</v>
      </c>
      <c r="F67" s="122" t="s">
        <v>351</v>
      </c>
      <c r="G67" s="122">
        <v>1.88</v>
      </c>
      <c r="H67" s="122">
        <v>284</v>
      </c>
      <c r="I67" s="122">
        <v>1</v>
      </c>
      <c r="J67" s="122">
        <v>283</v>
      </c>
      <c r="K67" s="122">
        <v>9</v>
      </c>
      <c r="L67" s="122">
        <v>275</v>
      </c>
      <c r="M67" s="122">
        <v>0</v>
      </c>
      <c r="N67" s="122">
        <v>293</v>
      </c>
      <c r="O67" s="122" t="s">
        <v>859</v>
      </c>
      <c r="P67" s="122" t="s">
        <v>342</v>
      </c>
      <c r="Q67" s="122" t="s">
        <v>811</v>
      </c>
      <c r="R67" s="123">
        <v>0</v>
      </c>
      <c r="S67" s="124">
        <v>6538</v>
      </c>
      <c r="T67" s="395"/>
      <c r="U67" s="398"/>
      <c r="V67" s="125">
        <f>G67</f>
        <v>1.88</v>
      </c>
      <c r="W67" s="395"/>
      <c r="X67" s="125">
        <f>H67</f>
        <v>284</v>
      </c>
      <c r="Y67" s="126">
        <f t="shared" si="1"/>
        <v>533.91999999999996</v>
      </c>
      <c r="Z67" s="127"/>
      <c r="AA67" s="128">
        <f t="shared" ref="AA67" si="11">G67*H67</f>
        <v>533.91999999999996</v>
      </c>
      <c r="AB67" s="126"/>
      <c r="AC67" s="126">
        <f t="shared" si="2"/>
        <v>550.83999999999992</v>
      </c>
    </row>
    <row r="68" spans="1:29" s="129" customFormat="1" ht="30" x14ac:dyDescent="0.2">
      <c r="A68" s="122">
        <v>58</v>
      </c>
      <c r="B68" s="122" t="s">
        <v>860</v>
      </c>
      <c r="C68" s="122" t="s">
        <v>849</v>
      </c>
      <c r="D68" s="122" t="s">
        <v>857</v>
      </c>
      <c r="E68" s="122" t="s">
        <v>861</v>
      </c>
      <c r="F68" s="122" t="s">
        <v>351</v>
      </c>
      <c r="G68" s="122">
        <v>0.33</v>
      </c>
      <c r="H68" s="122">
        <v>315</v>
      </c>
      <c r="I68" s="122">
        <v>1</v>
      </c>
      <c r="J68" s="122">
        <v>314</v>
      </c>
      <c r="K68" s="122">
        <v>3</v>
      </c>
      <c r="L68" s="122">
        <v>312</v>
      </c>
      <c r="M68" s="122">
        <v>0</v>
      </c>
      <c r="N68" s="122">
        <v>402</v>
      </c>
      <c r="O68" s="122" t="s">
        <v>862</v>
      </c>
      <c r="P68" s="122" t="s">
        <v>342</v>
      </c>
      <c r="Q68" s="122" t="s">
        <v>758</v>
      </c>
      <c r="R68" s="123">
        <v>0</v>
      </c>
      <c r="S68" s="124">
        <v>6538</v>
      </c>
      <c r="T68" s="395"/>
      <c r="U68" s="398"/>
      <c r="V68" s="125">
        <f>G68</f>
        <v>0.33</v>
      </c>
      <c r="W68" s="395"/>
      <c r="X68" s="125">
        <f>H68</f>
        <v>315</v>
      </c>
      <c r="Y68" s="126">
        <f t="shared" si="1"/>
        <v>103.95</v>
      </c>
      <c r="Z68" s="127"/>
      <c r="AA68" s="128">
        <f t="shared" si="6"/>
        <v>103.95</v>
      </c>
      <c r="AB68" s="126"/>
      <c r="AC68" s="126">
        <f t="shared" si="2"/>
        <v>132.66</v>
      </c>
    </row>
    <row r="69" spans="1:29" s="129" customFormat="1" x14ac:dyDescent="0.2">
      <c r="A69" s="122">
        <v>59</v>
      </c>
      <c r="B69" s="122" t="s">
        <v>514</v>
      </c>
      <c r="C69" s="122" t="s">
        <v>863</v>
      </c>
      <c r="D69" s="122" t="s">
        <v>864</v>
      </c>
      <c r="E69" s="122" t="s">
        <v>865</v>
      </c>
      <c r="F69" s="122" t="s">
        <v>314</v>
      </c>
      <c r="G69" s="122">
        <v>1.833</v>
      </c>
      <c r="H69" s="122">
        <v>30</v>
      </c>
      <c r="I69" s="122">
        <v>0</v>
      </c>
      <c r="J69" s="122">
        <v>30</v>
      </c>
      <c r="K69" s="122">
        <v>0</v>
      </c>
      <c r="L69" s="122">
        <v>30</v>
      </c>
      <c r="M69" s="122">
        <v>0</v>
      </c>
      <c r="N69" s="122">
        <v>24</v>
      </c>
      <c r="O69" s="122"/>
      <c r="P69" s="122"/>
      <c r="Q69" s="122"/>
      <c r="R69" s="123">
        <v>1</v>
      </c>
      <c r="S69" s="124">
        <v>6538</v>
      </c>
      <c r="T69" s="395"/>
      <c r="U69" s="398"/>
      <c r="V69" s="125"/>
      <c r="W69" s="395"/>
      <c r="X69" s="125"/>
      <c r="Y69" s="126">
        <f t="shared" si="1"/>
        <v>54.99</v>
      </c>
      <c r="Z69" s="127">
        <f t="shared" si="0"/>
        <v>54.99</v>
      </c>
      <c r="AA69" s="126"/>
      <c r="AB69" s="126"/>
      <c r="AC69" s="126">
        <f t="shared" si="2"/>
        <v>43.991999999999997</v>
      </c>
    </row>
    <row r="70" spans="1:29" s="129" customFormat="1" x14ac:dyDescent="0.2">
      <c r="A70" s="122">
        <v>60</v>
      </c>
      <c r="B70" s="122" t="s">
        <v>866</v>
      </c>
      <c r="C70" s="122" t="s">
        <v>863</v>
      </c>
      <c r="D70" s="122" t="s">
        <v>867</v>
      </c>
      <c r="E70" s="122" t="s">
        <v>868</v>
      </c>
      <c r="F70" s="122" t="s">
        <v>314</v>
      </c>
      <c r="G70" s="122">
        <v>1.67</v>
      </c>
      <c r="H70" s="122">
        <v>23</v>
      </c>
      <c r="I70" s="122">
        <v>0</v>
      </c>
      <c r="J70" s="122">
        <v>23</v>
      </c>
      <c r="K70" s="122">
        <v>0</v>
      </c>
      <c r="L70" s="122">
        <v>23</v>
      </c>
      <c r="M70" s="122">
        <v>0</v>
      </c>
      <c r="N70" s="122">
        <v>63</v>
      </c>
      <c r="O70" s="122"/>
      <c r="P70" s="122"/>
      <c r="Q70" s="122"/>
      <c r="R70" s="123">
        <v>1</v>
      </c>
      <c r="S70" s="124">
        <v>6538</v>
      </c>
      <c r="T70" s="395"/>
      <c r="U70" s="398"/>
      <c r="V70" s="125"/>
      <c r="W70" s="395"/>
      <c r="X70" s="125"/>
      <c r="Y70" s="126">
        <f t="shared" si="1"/>
        <v>38.409999999999997</v>
      </c>
      <c r="Z70" s="127">
        <f t="shared" si="0"/>
        <v>38.409999999999997</v>
      </c>
      <c r="AA70" s="126"/>
      <c r="AB70" s="126"/>
      <c r="AC70" s="126">
        <f t="shared" si="2"/>
        <v>105.21</v>
      </c>
    </row>
    <row r="71" spans="1:29" s="129" customFormat="1" x14ac:dyDescent="0.2">
      <c r="A71" s="122">
        <v>61</v>
      </c>
      <c r="B71" s="122" t="s">
        <v>358</v>
      </c>
      <c r="C71" s="122" t="s">
        <v>849</v>
      </c>
      <c r="D71" s="122" t="s">
        <v>869</v>
      </c>
      <c r="E71" s="122" t="s">
        <v>870</v>
      </c>
      <c r="F71" s="122" t="s">
        <v>314</v>
      </c>
      <c r="G71" s="122">
        <v>2.25</v>
      </c>
      <c r="H71" s="122">
        <v>103</v>
      </c>
      <c r="I71" s="122">
        <v>0</v>
      </c>
      <c r="J71" s="122">
        <v>103</v>
      </c>
      <c r="K71" s="122">
        <v>0</v>
      </c>
      <c r="L71" s="122">
        <v>103</v>
      </c>
      <c r="M71" s="122">
        <v>0</v>
      </c>
      <c r="N71" s="122">
        <v>35</v>
      </c>
      <c r="O71" s="122"/>
      <c r="P71" s="122"/>
      <c r="Q71" s="122"/>
      <c r="R71" s="123">
        <v>1</v>
      </c>
      <c r="S71" s="124">
        <v>6538</v>
      </c>
      <c r="T71" s="395"/>
      <c r="U71" s="398"/>
      <c r="V71" s="125"/>
      <c r="W71" s="395"/>
      <c r="X71" s="125"/>
      <c r="Y71" s="126">
        <f t="shared" si="1"/>
        <v>231.75</v>
      </c>
      <c r="Z71" s="127">
        <f t="shared" si="0"/>
        <v>231.75</v>
      </c>
      <c r="AA71" s="126"/>
      <c r="AB71" s="126"/>
      <c r="AC71" s="126">
        <f t="shared" si="2"/>
        <v>78.75</v>
      </c>
    </row>
    <row r="72" spans="1:29" s="129" customFormat="1" ht="30" x14ac:dyDescent="0.2">
      <c r="A72" s="122">
        <v>62</v>
      </c>
      <c r="B72" s="122" t="s">
        <v>871</v>
      </c>
      <c r="C72" s="122" t="s">
        <v>849</v>
      </c>
      <c r="D72" s="122" t="s">
        <v>872</v>
      </c>
      <c r="E72" s="122" t="s">
        <v>873</v>
      </c>
      <c r="F72" s="122" t="s">
        <v>314</v>
      </c>
      <c r="G72" s="122">
        <v>1.117</v>
      </c>
      <c r="H72" s="122">
        <v>375</v>
      </c>
      <c r="I72" s="122">
        <v>0</v>
      </c>
      <c r="J72" s="122">
        <v>375</v>
      </c>
      <c r="K72" s="122">
        <v>0</v>
      </c>
      <c r="L72" s="122">
        <v>375</v>
      </c>
      <c r="M72" s="122">
        <v>0</v>
      </c>
      <c r="N72" s="122">
        <v>201</v>
      </c>
      <c r="O72" s="122"/>
      <c r="P72" s="122"/>
      <c r="Q72" s="122"/>
      <c r="R72" s="123">
        <v>1</v>
      </c>
      <c r="S72" s="124">
        <v>6538</v>
      </c>
      <c r="T72" s="396"/>
      <c r="U72" s="399"/>
      <c r="V72" s="125"/>
      <c r="W72" s="396"/>
      <c r="X72" s="125"/>
      <c r="Y72" s="126">
        <f t="shared" si="1"/>
        <v>418.875</v>
      </c>
      <c r="Z72" s="127">
        <f t="shared" si="0"/>
        <v>418.875</v>
      </c>
      <c r="AA72" s="126"/>
      <c r="AB72" s="126"/>
      <c r="AC72" s="126">
        <f t="shared" si="2"/>
        <v>224.517</v>
      </c>
    </row>
    <row r="73" spans="1:29" s="129" customFormat="1" ht="30" x14ac:dyDescent="0.2">
      <c r="A73" s="122">
        <v>63</v>
      </c>
      <c r="B73" s="122" t="s">
        <v>804</v>
      </c>
      <c r="C73" s="122" t="s">
        <v>849</v>
      </c>
      <c r="D73" s="122" t="s">
        <v>874</v>
      </c>
      <c r="E73" s="122" t="s">
        <v>875</v>
      </c>
      <c r="F73" s="122" t="s">
        <v>314</v>
      </c>
      <c r="G73" s="122">
        <v>1.4830000000000001</v>
      </c>
      <c r="H73" s="122">
        <v>612</v>
      </c>
      <c r="I73" s="122">
        <v>0</v>
      </c>
      <c r="J73" s="122">
        <v>612</v>
      </c>
      <c r="K73" s="122">
        <v>1</v>
      </c>
      <c r="L73" s="122">
        <v>611</v>
      </c>
      <c r="M73" s="122">
        <v>0</v>
      </c>
      <c r="N73" s="122">
        <v>186</v>
      </c>
      <c r="O73" s="122"/>
      <c r="P73" s="122"/>
      <c r="Q73" s="122"/>
      <c r="R73" s="123">
        <v>1</v>
      </c>
      <c r="S73" s="124">
        <v>6543</v>
      </c>
      <c r="T73" s="394">
        <f>SUM(G73:G89)</f>
        <v>49.596999999999994</v>
      </c>
      <c r="U73" s="397">
        <v>8</v>
      </c>
      <c r="V73" s="125"/>
      <c r="W73" s="394">
        <f>SUM(H73:H89)</f>
        <v>3823</v>
      </c>
      <c r="X73" s="125"/>
      <c r="Y73" s="126">
        <f t="shared" si="1"/>
        <v>907.596</v>
      </c>
      <c r="Z73" s="127">
        <f t="shared" si="0"/>
        <v>907.596</v>
      </c>
      <c r="AA73" s="126"/>
      <c r="AB73" s="126"/>
      <c r="AC73" s="126">
        <f t="shared" si="2"/>
        <v>275.83800000000002</v>
      </c>
    </row>
    <row r="74" spans="1:29" s="129" customFormat="1" ht="30" x14ac:dyDescent="0.2">
      <c r="A74" s="122">
        <v>64</v>
      </c>
      <c r="B74" s="122" t="s">
        <v>876</v>
      </c>
      <c r="C74" s="122" t="s">
        <v>849</v>
      </c>
      <c r="D74" s="122" t="s">
        <v>877</v>
      </c>
      <c r="E74" s="122" t="s">
        <v>878</v>
      </c>
      <c r="F74" s="122" t="s">
        <v>351</v>
      </c>
      <c r="G74" s="122">
        <v>0.3</v>
      </c>
      <c r="H74" s="122">
        <v>1166</v>
      </c>
      <c r="I74" s="122">
        <v>0</v>
      </c>
      <c r="J74" s="122">
        <v>1166</v>
      </c>
      <c r="K74" s="122">
        <v>6</v>
      </c>
      <c r="L74" s="122">
        <v>1160</v>
      </c>
      <c r="M74" s="122">
        <v>0</v>
      </c>
      <c r="N74" s="122">
        <v>29</v>
      </c>
      <c r="O74" s="122" t="s">
        <v>879</v>
      </c>
      <c r="P74" s="122" t="s">
        <v>342</v>
      </c>
      <c r="Q74" s="122" t="s">
        <v>758</v>
      </c>
      <c r="R74" s="123">
        <v>0</v>
      </c>
      <c r="S74" s="124">
        <v>6543</v>
      </c>
      <c r="T74" s="395"/>
      <c r="U74" s="398"/>
      <c r="V74" s="125">
        <f>G74</f>
        <v>0.3</v>
      </c>
      <c r="W74" s="395"/>
      <c r="X74" s="125">
        <f>H74</f>
        <v>1166</v>
      </c>
      <c r="Y74" s="126">
        <f t="shared" si="1"/>
        <v>349.8</v>
      </c>
      <c r="Z74" s="127"/>
      <c r="AA74" s="128">
        <f t="shared" ref="AA74:AA104" si="12">G74*H74</f>
        <v>349.8</v>
      </c>
      <c r="AB74" s="126"/>
      <c r="AC74" s="126">
        <f t="shared" si="2"/>
        <v>8.6999999999999993</v>
      </c>
    </row>
    <row r="75" spans="1:29" s="129" customFormat="1" ht="30" x14ac:dyDescent="0.2">
      <c r="A75" s="122">
        <v>65</v>
      </c>
      <c r="B75" s="122" t="s">
        <v>880</v>
      </c>
      <c r="C75" s="122" t="s">
        <v>849</v>
      </c>
      <c r="D75" s="122" t="s">
        <v>881</v>
      </c>
      <c r="E75" s="122" t="s">
        <v>882</v>
      </c>
      <c r="F75" s="122" t="s">
        <v>314</v>
      </c>
      <c r="G75" s="122">
        <v>7.0830000000000002</v>
      </c>
      <c r="H75" s="122">
        <v>44</v>
      </c>
      <c r="I75" s="122">
        <v>0</v>
      </c>
      <c r="J75" s="122">
        <v>44</v>
      </c>
      <c r="K75" s="122">
        <v>1</v>
      </c>
      <c r="L75" s="122">
        <v>43</v>
      </c>
      <c r="M75" s="122">
        <v>0</v>
      </c>
      <c r="N75" s="122">
        <v>29</v>
      </c>
      <c r="O75" s="122"/>
      <c r="P75" s="122"/>
      <c r="Q75" s="122"/>
      <c r="R75" s="123">
        <v>1</v>
      </c>
      <c r="S75" s="124">
        <v>6543</v>
      </c>
      <c r="T75" s="395"/>
      <c r="U75" s="398"/>
      <c r="V75" s="125"/>
      <c r="W75" s="395"/>
      <c r="X75" s="125"/>
      <c r="Y75" s="126">
        <f t="shared" si="1"/>
        <v>311.65199999999999</v>
      </c>
      <c r="Z75" s="127">
        <f t="shared" ref="Z75:Z113" si="13">G75*H75</f>
        <v>311.65199999999999</v>
      </c>
      <c r="AA75" s="126"/>
      <c r="AB75" s="126"/>
      <c r="AC75" s="126">
        <f t="shared" si="2"/>
        <v>205.40700000000001</v>
      </c>
    </row>
    <row r="76" spans="1:29" s="129" customFormat="1" ht="30" x14ac:dyDescent="0.2">
      <c r="A76" s="122">
        <v>66</v>
      </c>
      <c r="B76" s="122" t="s">
        <v>880</v>
      </c>
      <c r="C76" s="122" t="s">
        <v>849</v>
      </c>
      <c r="D76" s="122" t="s">
        <v>883</v>
      </c>
      <c r="E76" s="122" t="s">
        <v>884</v>
      </c>
      <c r="F76" s="122" t="s">
        <v>314</v>
      </c>
      <c r="G76" s="122">
        <v>8.0329999999999995</v>
      </c>
      <c r="H76" s="122">
        <v>44</v>
      </c>
      <c r="I76" s="122">
        <v>0</v>
      </c>
      <c r="J76" s="122">
        <v>44</v>
      </c>
      <c r="K76" s="122">
        <v>1</v>
      </c>
      <c r="L76" s="122">
        <v>43</v>
      </c>
      <c r="M76" s="122">
        <v>0</v>
      </c>
      <c r="N76" s="122">
        <v>16.899999999999999</v>
      </c>
      <c r="O76" s="122"/>
      <c r="P76" s="122"/>
      <c r="Q76" s="122"/>
      <c r="R76" s="123">
        <v>1</v>
      </c>
      <c r="S76" s="124">
        <v>6543</v>
      </c>
      <c r="T76" s="395"/>
      <c r="U76" s="398"/>
      <c r="V76" s="125"/>
      <c r="W76" s="395"/>
      <c r="X76" s="125"/>
      <c r="Y76" s="126">
        <f t="shared" ref="Y76:Y113" si="14">G76*H76</f>
        <v>353.452</v>
      </c>
      <c r="Z76" s="127">
        <f t="shared" si="13"/>
        <v>353.452</v>
      </c>
      <c r="AA76" s="126"/>
      <c r="AB76" s="126"/>
      <c r="AC76" s="126">
        <f t="shared" ref="AC76:AC113" si="15">G76*N76</f>
        <v>135.75769999999997</v>
      </c>
    </row>
    <row r="77" spans="1:29" s="129" customFormat="1" ht="30" x14ac:dyDescent="0.2">
      <c r="A77" s="122">
        <v>67</v>
      </c>
      <c r="B77" s="122" t="s">
        <v>885</v>
      </c>
      <c r="C77" s="122" t="s">
        <v>849</v>
      </c>
      <c r="D77" s="122" t="s">
        <v>886</v>
      </c>
      <c r="E77" s="122" t="s">
        <v>887</v>
      </c>
      <c r="F77" s="122" t="s">
        <v>314</v>
      </c>
      <c r="G77" s="122">
        <v>0.66700000000000004</v>
      </c>
      <c r="H77" s="122">
        <v>826</v>
      </c>
      <c r="I77" s="122">
        <v>0</v>
      </c>
      <c r="J77" s="122">
        <v>826</v>
      </c>
      <c r="K77" s="122">
        <v>7</v>
      </c>
      <c r="L77" s="122">
        <v>819</v>
      </c>
      <c r="M77" s="122">
        <v>0</v>
      </c>
      <c r="N77" s="122">
        <v>304</v>
      </c>
      <c r="O77" s="122"/>
      <c r="P77" s="122"/>
      <c r="Q77" s="122"/>
      <c r="R77" s="123">
        <v>1</v>
      </c>
      <c r="S77" s="124">
        <v>6543</v>
      </c>
      <c r="T77" s="395"/>
      <c r="U77" s="398"/>
      <c r="V77" s="125"/>
      <c r="W77" s="395"/>
      <c r="X77" s="125"/>
      <c r="Y77" s="126">
        <f t="shared" si="14"/>
        <v>550.94200000000001</v>
      </c>
      <c r="Z77" s="127">
        <f t="shared" si="13"/>
        <v>550.94200000000001</v>
      </c>
      <c r="AA77" s="126"/>
      <c r="AB77" s="126"/>
      <c r="AC77" s="126">
        <f t="shared" si="15"/>
        <v>202.768</v>
      </c>
    </row>
    <row r="78" spans="1:29" s="129" customFormat="1" x14ac:dyDescent="0.2">
      <c r="A78" s="122">
        <v>68</v>
      </c>
      <c r="B78" s="122" t="s">
        <v>599</v>
      </c>
      <c r="C78" s="122" t="s">
        <v>849</v>
      </c>
      <c r="D78" s="122" t="s">
        <v>888</v>
      </c>
      <c r="E78" s="122" t="s">
        <v>889</v>
      </c>
      <c r="F78" s="122" t="s">
        <v>314</v>
      </c>
      <c r="G78" s="122">
        <v>1.367</v>
      </c>
      <c r="H78" s="122">
        <v>4</v>
      </c>
      <c r="I78" s="122">
        <v>1</v>
      </c>
      <c r="J78" s="122">
        <v>3</v>
      </c>
      <c r="K78" s="122">
        <v>2</v>
      </c>
      <c r="L78" s="122">
        <v>2</v>
      </c>
      <c r="M78" s="122">
        <v>0</v>
      </c>
      <c r="N78" s="122">
        <v>33</v>
      </c>
      <c r="O78" s="122"/>
      <c r="P78" s="122"/>
      <c r="Q78" s="122"/>
      <c r="R78" s="123">
        <v>1</v>
      </c>
      <c r="S78" s="124">
        <v>6543</v>
      </c>
      <c r="T78" s="395"/>
      <c r="U78" s="398"/>
      <c r="V78" s="125"/>
      <c r="W78" s="395"/>
      <c r="X78" s="125"/>
      <c r="Y78" s="126">
        <f t="shared" si="14"/>
        <v>5.468</v>
      </c>
      <c r="Z78" s="127">
        <f t="shared" si="13"/>
        <v>5.468</v>
      </c>
      <c r="AA78" s="126"/>
      <c r="AB78" s="126"/>
      <c r="AC78" s="126">
        <f t="shared" si="15"/>
        <v>45.110999999999997</v>
      </c>
    </row>
    <row r="79" spans="1:29" s="129" customFormat="1" x14ac:dyDescent="0.2">
      <c r="A79" s="122">
        <v>69</v>
      </c>
      <c r="B79" s="122" t="s">
        <v>890</v>
      </c>
      <c r="C79" s="122" t="s">
        <v>863</v>
      </c>
      <c r="D79" s="122" t="s">
        <v>891</v>
      </c>
      <c r="E79" s="122" t="s">
        <v>892</v>
      </c>
      <c r="F79" s="122" t="s">
        <v>314</v>
      </c>
      <c r="G79" s="122">
        <v>3.5169999999999999</v>
      </c>
      <c r="H79" s="122">
        <v>1</v>
      </c>
      <c r="I79" s="122">
        <v>0</v>
      </c>
      <c r="J79" s="122">
        <v>1</v>
      </c>
      <c r="K79" s="122">
        <v>0</v>
      </c>
      <c r="L79" s="122">
        <v>1</v>
      </c>
      <c r="M79" s="122">
        <v>0</v>
      </c>
      <c r="N79" s="122">
        <v>17</v>
      </c>
      <c r="O79" s="122"/>
      <c r="P79" s="122"/>
      <c r="Q79" s="122"/>
      <c r="R79" s="123">
        <v>1</v>
      </c>
      <c r="S79" s="124">
        <v>6543</v>
      </c>
      <c r="T79" s="395"/>
      <c r="U79" s="398"/>
      <c r="V79" s="125"/>
      <c r="W79" s="395"/>
      <c r="X79" s="125"/>
      <c r="Y79" s="126">
        <f t="shared" si="14"/>
        <v>3.5169999999999999</v>
      </c>
      <c r="Z79" s="127">
        <f t="shared" si="13"/>
        <v>3.5169999999999999</v>
      </c>
      <c r="AA79" s="126"/>
      <c r="AB79" s="126"/>
      <c r="AC79" s="126">
        <f t="shared" si="15"/>
        <v>59.789000000000001</v>
      </c>
    </row>
    <row r="80" spans="1:29" s="129" customFormat="1" ht="30" x14ac:dyDescent="0.2">
      <c r="A80" s="122">
        <v>70</v>
      </c>
      <c r="B80" s="122" t="s">
        <v>893</v>
      </c>
      <c r="C80" s="122" t="s">
        <v>849</v>
      </c>
      <c r="D80" s="122" t="s">
        <v>894</v>
      </c>
      <c r="E80" s="122" t="s">
        <v>895</v>
      </c>
      <c r="F80" s="122" t="s">
        <v>314</v>
      </c>
      <c r="G80" s="122">
        <v>8.4</v>
      </c>
      <c r="H80" s="122">
        <v>78</v>
      </c>
      <c r="I80" s="122">
        <v>0</v>
      </c>
      <c r="J80" s="122">
        <v>78</v>
      </c>
      <c r="K80" s="122">
        <v>0</v>
      </c>
      <c r="L80" s="122">
        <v>78</v>
      </c>
      <c r="M80" s="122">
        <v>0</v>
      </c>
      <c r="N80" s="122">
        <v>9</v>
      </c>
      <c r="O80" s="122"/>
      <c r="P80" s="122"/>
      <c r="Q80" s="122"/>
      <c r="R80" s="123">
        <v>1</v>
      </c>
      <c r="S80" s="124">
        <v>6543</v>
      </c>
      <c r="T80" s="395"/>
      <c r="U80" s="398"/>
      <c r="V80" s="125"/>
      <c r="W80" s="395"/>
      <c r="X80" s="125"/>
      <c r="Y80" s="126">
        <f t="shared" si="14"/>
        <v>655.20000000000005</v>
      </c>
      <c r="Z80" s="127">
        <f t="shared" si="13"/>
        <v>655.20000000000005</v>
      </c>
      <c r="AA80" s="126"/>
      <c r="AB80" s="126"/>
      <c r="AC80" s="126">
        <f t="shared" si="15"/>
        <v>75.600000000000009</v>
      </c>
    </row>
    <row r="81" spans="1:29" s="129" customFormat="1" ht="30" x14ac:dyDescent="0.2">
      <c r="A81" s="122">
        <v>71</v>
      </c>
      <c r="B81" s="122" t="s">
        <v>896</v>
      </c>
      <c r="C81" s="122" t="s">
        <v>849</v>
      </c>
      <c r="D81" s="122" t="s">
        <v>897</v>
      </c>
      <c r="E81" s="122" t="s">
        <v>898</v>
      </c>
      <c r="F81" s="122" t="s">
        <v>314</v>
      </c>
      <c r="G81" s="122">
        <v>6.6660000000000004</v>
      </c>
      <c r="H81" s="122">
        <v>147</v>
      </c>
      <c r="I81" s="122">
        <v>0</v>
      </c>
      <c r="J81" s="122">
        <v>147</v>
      </c>
      <c r="K81" s="122">
        <v>0</v>
      </c>
      <c r="L81" s="122">
        <v>147</v>
      </c>
      <c r="M81" s="122">
        <v>0</v>
      </c>
      <c r="N81" s="122">
        <v>14</v>
      </c>
      <c r="O81" s="122"/>
      <c r="P81" s="122"/>
      <c r="Q81" s="122"/>
      <c r="R81" s="123">
        <v>1</v>
      </c>
      <c r="S81" s="124">
        <v>6543</v>
      </c>
      <c r="T81" s="395"/>
      <c r="U81" s="398"/>
      <c r="V81" s="125"/>
      <c r="W81" s="395"/>
      <c r="X81" s="125"/>
      <c r="Y81" s="126">
        <f t="shared" si="14"/>
        <v>979.90200000000004</v>
      </c>
      <c r="Z81" s="127">
        <f t="shared" si="13"/>
        <v>979.90200000000004</v>
      </c>
      <c r="AA81" s="126"/>
      <c r="AB81" s="126"/>
      <c r="AC81" s="126">
        <f t="shared" si="15"/>
        <v>93.324000000000012</v>
      </c>
    </row>
    <row r="82" spans="1:29" s="129" customFormat="1" ht="30" x14ac:dyDescent="0.2">
      <c r="A82" s="122">
        <v>72</v>
      </c>
      <c r="B82" s="122" t="s">
        <v>896</v>
      </c>
      <c r="C82" s="122" t="s">
        <v>849</v>
      </c>
      <c r="D82" s="122" t="s">
        <v>899</v>
      </c>
      <c r="E82" s="122" t="s">
        <v>900</v>
      </c>
      <c r="F82" s="122" t="s">
        <v>314</v>
      </c>
      <c r="G82" s="122">
        <v>1.266</v>
      </c>
      <c r="H82" s="122">
        <v>147</v>
      </c>
      <c r="I82" s="122">
        <v>0</v>
      </c>
      <c r="J82" s="122">
        <v>147</v>
      </c>
      <c r="K82" s="122">
        <v>0</v>
      </c>
      <c r="L82" s="122">
        <v>147</v>
      </c>
      <c r="M82" s="122">
        <v>0</v>
      </c>
      <c r="N82" s="122">
        <v>91</v>
      </c>
      <c r="O82" s="122"/>
      <c r="P82" s="122"/>
      <c r="Q82" s="122"/>
      <c r="R82" s="123">
        <v>1</v>
      </c>
      <c r="S82" s="124">
        <v>6543</v>
      </c>
      <c r="T82" s="395"/>
      <c r="U82" s="398"/>
      <c r="V82" s="125"/>
      <c r="W82" s="395"/>
      <c r="X82" s="125"/>
      <c r="Y82" s="126">
        <f t="shared" si="14"/>
        <v>186.102</v>
      </c>
      <c r="Z82" s="127">
        <f t="shared" si="13"/>
        <v>186.102</v>
      </c>
      <c r="AA82" s="126"/>
      <c r="AB82" s="126"/>
      <c r="AC82" s="126">
        <f t="shared" si="15"/>
        <v>115.206</v>
      </c>
    </row>
    <row r="83" spans="1:29" s="129" customFormat="1" ht="30" x14ac:dyDescent="0.2">
      <c r="A83" s="122">
        <v>73</v>
      </c>
      <c r="B83" s="122" t="s">
        <v>893</v>
      </c>
      <c r="C83" s="122" t="s">
        <v>849</v>
      </c>
      <c r="D83" s="122" t="s">
        <v>901</v>
      </c>
      <c r="E83" s="122" t="s">
        <v>902</v>
      </c>
      <c r="F83" s="122" t="s">
        <v>314</v>
      </c>
      <c r="G83" s="122">
        <v>2.1160000000000001</v>
      </c>
      <c r="H83" s="122">
        <v>78</v>
      </c>
      <c r="I83" s="122">
        <v>0</v>
      </c>
      <c r="J83" s="122">
        <v>78</v>
      </c>
      <c r="K83" s="122">
        <v>0</v>
      </c>
      <c r="L83" s="122">
        <v>78</v>
      </c>
      <c r="M83" s="122">
        <v>0</v>
      </c>
      <c r="N83" s="122">
        <v>19</v>
      </c>
      <c r="O83" s="122"/>
      <c r="P83" s="122"/>
      <c r="Q83" s="122"/>
      <c r="R83" s="123">
        <v>1</v>
      </c>
      <c r="S83" s="124">
        <v>6543</v>
      </c>
      <c r="T83" s="395"/>
      <c r="U83" s="398"/>
      <c r="V83" s="125"/>
      <c r="W83" s="395"/>
      <c r="X83" s="125"/>
      <c r="Y83" s="126">
        <f t="shared" si="14"/>
        <v>165.048</v>
      </c>
      <c r="Z83" s="127">
        <f t="shared" si="13"/>
        <v>165.048</v>
      </c>
      <c r="AA83" s="126"/>
      <c r="AB83" s="126"/>
      <c r="AC83" s="126">
        <f t="shared" si="15"/>
        <v>40.204000000000001</v>
      </c>
    </row>
    <row r="84" spans="1:29" s="129" customFormat="1" ht="30" x14ac:dyDescent="0.2">
      <c r="A84" s="122">
        <v>74</v>
      </c>
      <c r="B84" s="122" t="s">
        <v>903</v>
      </c>
      <c r="C84" s="122" t="s">
        <v>849</v>
      </c>
      <c r="D84" s="122" t="s">
        <v>904</v>
      </c>
      <c r="E84" s="122" t="s">
        <v>905</v>
      </c>
      <c r="F84" s="122" t="s">
        <v>314</v>
      </c>
      <c r="G84" s="122">
        <v>3.766</v>
      </c>
      <c r="H84" s="122">
        <v>512</v>
      </c>
      <c r="I84" s="122">
        <v>2</v>
      </c>
      <c r="J84" s="122">
        <v>510</v>
      </c>
      <c r="K84" s="122">
        <v>2</v>
      </c>
      <c r="L84" s="122">
        <v>510</v>
      </c>
      <c r="M84" s="122">
        <v>0</v>
      </c>
      <c r="N84" s="122">
        <v>235</v>
      </c>
      <c r="O84" s="122"/>
      <c r="P84" s="122"/>
      <c r="Q84" s="122"/>
      <c r="R84" s="123">
        <v>1</v>
      </c>
      <c r="S84" s="124">
        <v>6543</v>
      </c>
      <c r="T84" s="395"/>
      <c r="U84" s="398"/>
      <c r="V84" s="125"/>
      <c r="W84" s="395"/>
      <c r="X84" s="125"/>
      <c r="Y84" s="126">
        <f t="shared" si="14"/>
        <v>1928.192</v>
      </c>
      <c r="Z84" s="127">
        <f t="shared" si="13"/>
        <v>1928.192</v>
      </c>
      <c r="AA84" s="126"/>
      <c r="AB84" s="126"/>
      <c r="AC84" s="126">
        <f t="shared" si="15"/>
        <v>885.01</v>
      </c>
    </row>
    <row r="85" spans="1:29" s="129" customFormat="1" x14ac:dyDescent="0.2">
      <c r="A85" s="122">
        <v>75</v>
      </c>
      <c r="B85" s="122" t="s">
        <v>906</v>
      </c>
      <c r="C85" s="122" t="s">
        <v>849</v>
      </c>
      <c r="D85" s="122" t="s">
        <v>907</v>
      </c>
      <c r="E85" s="122" t="s">
        <v>908</v>
      </c>
      <c r="F85" s="122" t="s">
        <v>314</v>
      </c>
      <c r="G85" s="122">
        <v>1.117</v>
      </c>
      <c r="H85" s="122">
        <v>12</v>
      </c>
      <c r="I85" s="122">
        <v>0</v>
      </c>
      <c r="J85" s="122">
        <v>12</v>
      </c>
      <c r="K85" s="122">
        <v>1</v>
      </c>
      <c r="L85" s="122">
        <v>11</v>
      </c>
      <c r="M85" s="122">
        <v>0</v>
      </c>
      <c r="N85" s="122">
        <v>43</v>
      </c>
      <c r="O85" s="122"/>
      <c r="P85" s="122"/>
      <c r="Q85" s="122"/>
      <c r="R85" s="123">
        <v>1</v>
      </c>
      <c r="S85" s="124">
        <v>6543</v>
      </c>
      <c r="T85" s="395"/>
      <c r="U85" s="398"/>
      <c r="V85" s="125"/>
      <c r="W85" s="395"/>
      <c r="X85" s="125"/>
      <c r="Y85" s="126">
        <f t="shared" si="14"/>
        <v>13.404</v>
      </c>
      <c r="Z85" s="127">
        <f t="shared" si="13"/>
        <v>13.404</v>
      </c>
      <c r="AA85" s="126"/>
      <c r="AB85" s="126"/>
      <c r="AC85" s="126">
        <f t="shared" si="15"/>
        <v>48.030999999999999</v>
      </c>
    </row>
    <row r="86" spans="1:29" s="129" customFormat="1" x14ac:dyDescent="0.2">
      <c r="A86" s="122">
        <v>76</v>
      </c>
      <c r="B86" s="122" t="s">
        <v>318</v>
      </c>
      <c r="C86" s="122" t="s">
        <v>849</v>
      </c>
      <c r="D86" s="122" t="s">
        <v>909</v>
      </c>
      <c r="E86" s="122" t="s">
        <v>910</v>
      </c>
      <c r="F86" s="122" t="s">
        <v>314</v>
      </c>
      <c r="G86" s="122">
        <v>1.083</v>
      </c>
      <c r="H86" s="122">
        <v>82</v>
      </c>
      <c r="I86" s="122">
        <v>0</v>
      </c>
      <c r="J86" s="122">
        <v>82</v>
      </c>
      <c r="K86" s="122">
        <v>0</v>
      </c>
      <c r="L86" s="122">
        <v>82</v>
      </c>
      <c r="M86" s="122">
        <v>0</v>
      </c>
      <c r="N86" s="122">
        <v>91.2</v>
      </c>
      <c r="O86" s="122"/>
      <c r="P86" s="122"/>
      <c r="Q86" s="122"/>
      <c r="R86" s="123">
        <v>1</v>
      </c>
      <c r="S86" s="124">
        <v>6543</v>
      </c>
      <c r="T86" s="395"/>
      <c r="U86" s="398"/>
      <c r="V86" s="125"/>
      <c r="W86" s="395"/>
      <c r="X86" s="125"/>
      <c r="Y86" s="126">
        <f t="shared" si="14"/>
        <v>88.805999999999997</v>
      </c>
      <c r="Z86" s="127">
        <f t="shared" si="13"/>
        <v>88.805999999999997</v>
      </c>
      <c r="AA86" s="126"/>
      <c r="AB86" s="126"/>
      <c r="AC86" s="126">
        <f t="shared" si="15"/>
        <v>98.769599999999997</v>
      </c>
    </row>
    <row r="87" spans="1:29" s="129" customFormat="1" x14ac:dyDescent="0.2">
      <c r="A87" s="122">
        <v>77</v>
      </c>
      <c r="B87" s="122" t="s">
        <v>343</v>
      </c>
      <c r="C87" s="122" t="s">
        <v>849</v>
      </c>
      <c r="D87" s="122" t="s">
        <v>911</v>
      </c>
      <c r="E87" s="122" t="s">
        <v>912</v>
      </c>
      <c r="F87" s="122" t="s">
        <v>314</v>
      </c>
      <c r="G87" s="122">
        <v>0.9</v>
      </c>
      <c r="H87" s="122">
        <v>19</v>
      </c>
      <c r="I87" s="122">
        <v>1</v>
      </c>
      <c r="J87" s="122">
        <v>18</v>
      </c>
      <c r="K87" s="122">
        <v>3</v>
      </c>
      <c r="L87" s="122">
        <v>16</v>
      </c>
      <c r="M87" s="122">
        <v>0</v>
      </c>
      <c r="N87" s="122">
        <v>228</v>
      </c>
      <c r="O87" s="122"/>
      <c r="P87" s="122"/>
      <c r="Q87" s="122"/>
      <c r="R87" s="123">
        <v>1</v>
      </c>
      <c r="S87" s="124">
        <v>6543</v>
      </c>
      <c r="T87" s="395"/>
      <c r="U87" s="398"/>
      <c r="V87" s="125"/>
      <c r="W87" s="395"/>
      <c r="X87" s="125"/>
      <c r="Y87" s="126">
        <f t="shared" si="14"/>
        <v>17.100000000000001</v>
      </c>
      <c r="Z87" s="127">
        <f t="shared" si="13"/>
        <v>17.100000000000001</v>
      </c>
      <c r="AA87" s="126"/>
      <c r="AB87" s="126"/>
      <c r="AC87" s="126">
        <f t="shared" si="15"/>
        <v>205.20000000000002</v>
      </c>
    </row>
    <row r="88" spans="1:29" s="129" customFormat="1" x14ac:dyDescent="0.2">
      <c r="A88" s="122">
        <v>78</v>
      </c>
      <c r="B88" s="122" t="s">
        <v>343</v>
      </c>
      <c r="C88" s="122" t="s">
        <v>849</v>
      </c>
      <c r="D88" s="122" t="s">
        <v>913</v>
      </c>
      <c r="E88" s="122" t="s">
        <v>914</v>
      </c>
      <c r="F88" s="122" t="s">
        <v>314</v>
      </c>
      <c r="G88" s="122">
        <v>0.6</v>
      </c>
      <c r="H88" s="122">
        <v>13</v>
      </c>
      <c r="I88" s="122">
        <v>0</v>
      </c>
      <c r="J88" s="122">
        <v>13</v>
      </c>
      <c r="K88" s="122">
        <v>1</v>
      </c>
      <c r="L88" s="122">
        <v>12</v>
      </c>
      <c r="M88" s="122">
        <v>0</v>
      </c>
      <c r="N88" s="122">
        <v>100</v>
      </c>
      <c r="O88" s="122"/>
      <c r="P88" s="122"/>
      <c r="Q88" s="122"/>
      <c r="R88" s="123">
        <v>1</v>
      </c>
      <c r="S88" s="124">
        <v>6543</v>
      </c>
      <c r="T88" s="395"/>
      <c r="U88" s="398"/>
      <c r="V88" s="125"/>
      <c r="W88" s="395"/>
      <c r="X88" s="125"/>
      <c r="Y88" s="126">
        <f t="shared" si="14"/>
        <v>7.8</v>
      </c>
      <c r="Z88" s="127">
        <f t="shared" si="13"/>
        <v>7.8</v>
      </c>
      <c r="AA88" s="126"/>
      <c r="AB88" s="126"/>
      <c r="AC88" s="126">
        <f t="shared" si="15"/>
        <v>60</v>
      </c>
    </row>
    <row r="89" spans="1:29" s="129" customFormat="1" x14ac:dyDescent="0.2">
      <c r="A89" s="122">
        <v>79</v>
      </c>
      <c r="B89" s="122" t="s">
        <v>592</v>
      </c>
      <c r="C89" s="122" t="s">
        <v>849</v>
      </c>
      <c r="D89" s="122" t="s">
        <v>915</v>
      </c>
      <c r="E89" s="122" t="s">
        <v>916</v>
      </c>
      <c r="F89" s="122" t="s">
        <v>314</v>
      </c>
      <c r="G89" s="122">
        <v>1.2330000000000001</v>
      </c>
      <c r="H89" s="122">
        <v>38</v>
      </c>
      <c r="I89" s="122">
        <v>0</v>
      </c>
      <c r="J89" s="122">
        <v>38</v>
      </c>
      <c r="K89" s="122">
        <v>0</v>
      </c>
      <c r="L89" s="122">
        <v>38</v>
      </c>
      <c r="M89" s="122">
        <v>0</v>
      </c>
      <c r="N89" s="122">
        <v>159</v>
      </c>
      <c r="O89" s="122"/>
      <c r="P89" s="122"/>
      <c r="Q89" s="122"/>
      <c r="R89" s="123">
        <v>1</v>
      </c>
      <c r="S89" s="124">
        <v>6543</v>
      </c>
      <c r="T89" s="396"/>
      <c r="U89" s="399"/>
      <c r="V89" s="125"/>
      <c r="W89" s="396"/>
      <c r="X89" s="125"/>
      <c r="Y89" s="126">
        <f t="shared" si="14"/>
        <v>46.854000000000006</v>
      </c>
      <c r="Z89" s="127">
        <f t="shared" si="13"/>
        <v>46.854000000000006</v>
      </c>
      <c r="AA89" s="126"/>
      <c r="AB89" s="126"/>
      <c r="AC89" s="126">
        <f t="shared" si="15"/>
        <v>196.04700000000003</v>
      </c>
    </row>
    <row r="90" spans="1:29" s="129" customFormat="1" ht="30" x14ac:dyDescent="0.2">
      <c r="A90" s="122">
        <v>80</v>
      </c>
      <c r="B90" s="122" t="s">
        <v>917</v>
      </c>
      <c r="C90" s="122" t="s">
        <v>849</v>
      </c>
      <c r="D90" s="122" t="s">
        <v>918</v>
      </c>
      <c r="E90" s="122" t="s">
        <v>919</v>
      </c>
      <c r="F90" s="122" t="s">
        <v>314</v>
      </c>
      <c r="G90" s="122">
        <v>4.0330000000000004</v>
      </c>
      <c r="H90" s="122">
        <v>526</v>
      </c>
      <c r="I90" s="122">
        <v>0</v>
      </c>
      <c r="J90" s="122">
        <v>526</v>
      </c>
      <c r="K90" s="122">
        <v>0</v>
      </c>
      <c r="L90" s="122">
        <v>526</v>
      </c>
      <c r="M90" s="122">
        <v>0</v>
      </c>
      <c r="N90" s="122">
        <v>253</v>
      </c>
      <c r="O90" s="122"/>
      <c r="P90" s="122"/>
      <c r="Q90" s="122"/>
      <c r="R90" s="123">
        <v>1</v>
      </c>
      <c r="S90" s="124">
        <v>6550</v>
      </c>
      <c r="T90" s="394">
        <f>SUM(G90:G95)</f>
        <v>9.365000000000002</v>
      </c>
      <c r="U90" s="397">
        <v>9</v>
      </c>
      <c r="V90" s="125"/>
      <c r="W90" s="394">
        <f>SUM(H90:H95)</f>
        <v>3185</v>
      </c>
      <c r="X90" s="125"/>
      <c r="Y90" s="126">
        <f t="shared" si="14"/>
        <v>2121.3580000000002</v>
      </c>
      <c r="Z90" s="127">
        <f t="shared" si="13"/>
        <v>2121.3580000000002</v>
      </c>
      <c r="AA90" s="126"/>
      <c r="AB90" s="126"/>
      <c r="AC90" s="126">
        <f t="shared" si="15"/>
        <v>1020.349</v>
      </c>
    </row>
    <row r="91" spans="1:29" s="129" customFormat="1" ht="30" x14ac:dyDescent="0.2">
      <c r="A91" s="122">
        <v>81</v>
      </c>
      <c r="B91" s="122" t="s">
        <v>816</v>
      </c>
      <c r="C91" s="122" t="s">
        <v>849</v>
      </c>
      <c r="D91" s="122" t="s">
        <v>920</v>
      </c>
      <c r="E91" s="122" t="s">
        <v>921</v>
      </c>
      <c r="F91" s="122" t="s">
        <v>351</v>
      </c>
      <c r="G91" s="122">
        <v>0.73299999999999998</v>
      </c>
      <c r="H91" s="122">
        <v>1195</v>
      </c>
      <c r="I91" s="122">
        <v>0</v>
      </c>
      <c r="J91" s="122">
        <v>1195</v>
      </c>
      <c r="K91" s="122">
        <v>5</v>
      </c>
      <c r="L91" s="122">
        <v>1190</v>
      </c>
      <c r="M91" s="122">
        <v>0</v>
      </c>
      <c r="N91" s="122">
        <v>426</v>
      </c>
      <c r="O91" s="122" t="s">
        <v>922</v>
      </c>
      <c r="P91" s="122" t="s">
        <v>344</v>
      </c>
      <c r="Q91" s="122" t="s">
        <v>758</v>
      </c>
      <c r="R91" s="123">
        <v>0</v>
      </c>
      <c r="S91" s="124">
        <v>6550</v>
      </c>
      <c r="T91" s="395"/>
      <c r="U91" s="398"/>
      <c r="V91" s="125">
        <f>G91</f>
        <v>0.73299999999999998</v>
      </c>
      <c r="W91" s="395"/>
      <c r="X91" s="125">
        <f>H91</f>
        <v>1195</v>
      </c>
      <c r="Y91" s="126">
        <f t="shared" si="14"/>
        <v>875.93499999999995</v>
      </c>
      <c r="Z91" s="127"/>
      <c r="AA91" s="128">
        <f t="shared" si="12"/>
        <v>875.93499999999995</v>
      </c>
      <c r="AB91" s="126"/>
      <c r="AC91" s="126">
        <f t="shared" si="15"/>
        <v>312.25799999999998</v>
      </c>
    </row>
    <row r="92" spans="1:29" s="129" customFormat="1" ht="30" x14ac:dyDescent="0.2">
      <c r="A92" s="122">
        <v>82</v>
      </c>
      <c r="B92" s="122" t="s">
        <v>816</v>
      </c>
      <c r="C92" s="122" t="s">
        <v>849</v>
      </c>
      <c r="D92" s="122" t="s">
        <v>923</v>
      </c>
      <c r="E92" s="122" t="s">
        <v>924</v>
      </c>
      <c r="F92" s="122" t="s">
        <v>351</v>
      </c>
      <c r="G92" s="122">
        <v>0.38300000000000001</v>
      </c>
      <c r="H92" s="122">
        <v>1195</v>
      </c>
      <c r="I92" s="122">
        <v>0</v>
      </c>
      <c r="J92" s="122">
        <v>1195</v>
      </c>
      <c r="K92" s="122">
        <v>5</v>
      </c>
      <c r="L92" s="122">
        <v>1190</v>
      </c>
      <c r="M92" s="122">
        <v>0</v>
      </c>
      <c r="N92" s="122">
        <v>392</v>
      </c>
      <c r="O92" s="122" t="s">
        <v>925</v>
      </c>
      <c r="P92" s="122" t="s">
        <v>344</v>
      </c>
      <c r="Q92" s="122" t="s">
        <v>758</v>
      </c>
      <c r="R92" s="123">
        <v>0</v>
      </c>
      <c r="S92" s="124">
        <v>6550</v>
      </c>
      <c r="T92" s="395"/>
      <c r="U92" s="398"/>
      <c r="V92" s="125">
        <f>G92</f>
        <v>0.38300000000000001</v>
      </c>
      <c r="W92" s="395"/>
      <c r="X92" s="125">
        <f>J92</f>
        <v>1195</v>
      </c>
      <c r="Y92" s="126">
        <f t="shared" si="14"/>
        <v>457.685</v>
      </c>
      <c r="Z92" s="127"/>
      <c r="AA92" s="128">
        <f t="shared" si="12"/>
        <v>457.685</v>
      </c>
      <c r="AB92" s="126"/>
      <c r="AC92" s="126">
        <f t="shared" si="15"/>
        <v>150.136</v>
      </c>
    </row>
    <row r="93" spans="1:29" s="129" customFormat="1" ht="30" x14ac:dyDescent="0.2">
      <c r="A93" s="122">
        <v>83</v>
      </c>
      <c r="B93" s="122" t="s">
        <v>926</v>
      </c>
      <c r="C93" s="122" t="s">
        <v>849</v>
      </c>
      <c r="D93" s="122" t="s">
        <v>927</v>
      </c>
      <c r="E93" s="122" t="s">
        <v>928</v>
      </c>
      <c r="F93" s="122" t="s">
        <v>351</v>
      </c>
      <c r="G93" s="122">
        <v>2.2829999999999999</v>
      </c>
      <c r="H93" s="122">
        <v>78</v>
      </c>
      <c r="I93" s="122">
        <v>0</v>
      </c>
      <c r="J93" s="122">
        <v>78</v>
      </c>
      <c r="K93" s="122">
        <v>0</v>
      </c>
      <c r="L93" s="122">
        <v>78</v>
      </c>
      <c r="M93" s="122">
        <v>0</v>
      </c>
      <c r="N93" s="122">
        <v>20</v>
      </c>
      <c r="O93" s="122" t="s">
        <v>929</v>
      </c>
      <c r="P93" s="122" t="s">
        <v>684</v>
      </c>
      <c r="Q93" s="122" t="s">
        <v>729</v>
      </c>
      <c r="R93" s="123">
        <v>0</v>
      </c>
      <c r="S93" s="124">
        <v>6550</v>
      </c>
      <c r="T93" s="395"/>
      <c r="U93" s="398"/>
      <c r="V93" s="125">
        <f>G93</f>
        <v>2.2829999999999999</v>
      </c>
      <c r="W93" s="395"/>
      <c r="X93" s="125">
        <f>H93</f>
        <v>78</v>
      </c>
      <c r="Y93" s="126">
        <f t="shared" si="14"/>
        <v>178.07399999999998</v>
      </c>
      <c r="Z93" s="127"/>
      <c r="AA93" s="128">
        <f t="shared" si="12"/>
        <v>178.07399999999998</v>
      </c>
      <c r="AB93" s="126"/>
      <c r="AC93" s="126">
        <f t="shared" si="15"/>
        <v>45.66</v>
      </c>
    </row>
    <row r="94" spans="1:29" s="129" customFormat="1" ht="30" x14ac:dyDescent="0.2">
      <c r="A94" s="122">
        <v>84</v>
      </c>
      <c r="B94" s="122" t="s">
        <v>930</v>
      </c>
      <c r="C94" s="122" t="s">
        <v>849</v>
      </c>
      <c r="D94" s="122" t="s">
        <v>931</v>
      </c>
      <c r="E94" s="122" t="s">
        <v>932</v>
      </c>
      <c r="F94" s="122" t="s">
        <v>351</v>
      </c>
      <c r="G94" s="122">
        <v>1.383</v>
      </c>
      <c r="H94" s="122">
        <v>57</v>
      </c>
      <c r="I94" s="122">
        <v>2</v>
      </c>
      <c r="J94" s="122">
        <v>55</v>
      </c>
      <c r="K94" s="122">
        <v>10</v>
      </c>
      <c r="L94" s="122">
        <v>47</v>
      </c>
      <c r="M94" s="122">
        <v>0</v>
      </c>
      <c r="N94" s="122">
        <v>25</v>
      </c>
      <c r="O94" s="122" t="s">
        <v>933</v>
      </c>
      <c r="P94" s="122" t="s">
        <v>312</v>
      </c>
      <c r="Q94" s="122" t="s">
        <v>729</v>
      </c>
      <c r="R94" s="123">
        <v>0</v>
      </c>
      <c r="S94" s="124">
        <v>6550</v>
      </c>
      <c r="T94" s="395"/>
      <c r="U94" s="398"/>
      <c r="V94" s="125">
        <f>G94</f>
        <v>1.383</v>
      </c>
      <c r="W94" s="395"/>
      <c r="X94" s="125">
        <f>H94</f>
        <v>57</v>
      </c>
      <c r="Y94" s="126">
        <f t="shared" si="14"/>
        <v>78.831000000000003</v>
      </c>
      <c r="Z94" s="127"/>
      <c r="AA94" s="128">
        <f t="shared" si="12"/>
        <v>78.831000000000003</v>
      </c>
      <c r="AB94" s="126"/>
      <c r="AC94" s="126">
        <f t="shared" si="15"/>
        <v>34.575000000000003</v>
      </c>
    </row>
    <row r="95" spans="1:29" s="129" customFormat="1" ht="30" x14ac:dyDescent="0.2">
      <c r="A95" s="122">
        <v>85</v>
      </c>
      <c r="B95" s="122" t="s">
        <v>934</v>
      </c>
      <c r="C95" s="122" t="s">
        <v>849</v>
      </c>
      <c r="D95" s="122" t="s">
        <v>935</v>
      </c>
      <c r="E95" s="122" t="s">
        <v>936</v>
      </c>
      <c r="F95" s="122" t="s">
        <v>351</v>
      </c>
      <c r="G95" s="122">
        <v>0.55000000000000004</v>
      </c>
      <c r="H95" s="122">
        <v>134</v>
      </c>
      <c r="I95" s="122">
        <v>1</v>
      </c>
      <c r="J95" s="122">
        <v>133</v>
      </c>
      <c r="K95" s="122">
        <v>5</v>
      </c>
      <c r="L95" s="122">
        <v>129</v>
      </c>
      <c r="M95" s="122">
        <v>0</v>
      </c>
      <c r="N95" s="122">
        <v>712</v>
      </c>
      <c r="O95" s="122" t="s">
        <v>937</v>
      </c>
      <c r="P95" s="122" t="s">
        <v>344</v>
      </c>
      <c r="Q95" s="122" t="s">
        <v>758</v>
      </c>
      <c r="R95" s="123">
        <v>0</v>
      </c>
      <c r="S95" s="124">
        <v>6550</v>
      </c>
      <c r="T95" s="396"/>
      <c r="U95" s="399"/>
      <c r="V95" s="125">
        <f>G95</f>
        <v>0.55000000000000004</v>
      </c>
      <c r="W95" s="396"/>
      <c r="X95" s="125">
        <f>H95</f>
        <v>134</v>
      </c>
      <c r="Y95" s="126">
        <f t="shared" si="14"/>
        <v>73.7</v>
      </c>
      <c r="Z95" s="127"/>
      <c r="AA95" s="128">
        <f t="shared" si="12"/>
        <v>73.7</v>
      </c>
      <c r="AB95" s="126"/>
      <c r="AC95" s="126">
        <f t="shared" si="15"/>
        <v>391.6</v>
      </c>
    </row>
    <row r="96" spans="1:29" s="129" customFormat="1" x14ac:dyDescent="0.2">
      <c r="A96" s="122">
        <v>86</v>
      </c>
      <c r="B96" s="122" t="s">
        <v>569</v>
      </c>
      <c r="C96" s="122" t="s">
        <v>863</v>
      </c>
      <c r="D96" s="122" t="s">
        <v>938</v>
      </c>
      <c r="E96" s="122" t="s">
        <v>939</v>
      </c>
      <c r="F96" s="122" t="s">
        <v>314</v>
      </c>
      <c r="G96" s="122">
        <v>1.8</v>
      </c>
      <c r="H96" s="122">
        <v>9</v>
      </c>
      <c r="I96" s="122">
        <v>0</v>
      </c>
      <c r="J96" s="122">
        <v>9</v>
      </c>
      <c r="K96" s="122">
        <v>0</v>
      </c>
      <c r="L96" s="122">
        <v>9</v>
      </c>
      <c r="M96" s="122">
        <v>0</v>
      </c>
      <c r="N96" s="122">
        <v>110.96</v>
      </c>
      <c r="O96" s="122"/>
      <c r="P96" s="122"/>
      <c r="Q96" s="122"/>
      <c r="R96" s="123">
        <v>1</v>
      </c>
      <c r="S96" s="124">
        <v>6659</v>
      </c>
      <c r="T96" s="394">
        <f>SUM(G96:G102)</f>
        <v>9.86</v>
      </c>
      <c r="U96" s="397">
        <v>10</v>
      </c>
      <c r="V96" s="125"/>
      <c r="W96" s="394">
        <f>SUM(H96:H102)</f>
        <v>613</v>
      </c>
      <c r="X96" s="125"/>
      <c r="Y96" s="126">
        <f t="shared" si="14"/>
        <v>16.2</v>
      </c>
      <c r="Z96" s="127">
        <f t="shared" si="13"/>
        <v>16.2</v>
      </c>
      <c r="AA96" s="126"/>
      <c r="AB96" s="126"/>
      <c r="AC96" s="126">
        <f t="shared" si="15"/>
        <v>199.72799999999998</v>
      </c>
    </row>
    <row r="97" spans="1:29" s="129" customFormat="1" x14ac:dyDescent="0.2">
      <c r="A97" s="122">
        <v>87</v>
      </c>
      <c r="B97" s="122" t="s">
        <v>349</v>
      </c>
      <c r="C97" s="122" t="s">
        <v>863</v>
      </c>
      <c r="D97" s="122" t="s">
        <v>940</v>
      </c>
      <c r="E97" s="122" t="s">
        <v>941</v>
      </c>
      <c r="F97" s="122" t="s">
        <v>314</v>
      </c>
      <c r="G97" s="122">
        <v>1.2</v>
      </c>
      <c r="H97" s="122">
        <v>48</v>
      </c>
      <c r="I97" s="122">
        <v>0</v>
      </c>
      <c r="J97" s="122">
        <v>48</v>
      </c>
      <c r="K97" s="122">
        <v>0</v>
      </c>
      <c r="L97" s="122">
        <v>48</v>
      </c>
      <c r="M97" s="122">
        <v>0</v>
      </c>
      <c r="N97" s="122">
        <v>23.6</v>
      </c>
      <c r="O97" s="122"/>
      <c r="P97" s="122"/>
      <c r="Q97" s="122"/>
      <c r="R97" s="123">
        <v>1</v>
      </c>
      <c r="S97" s="124">
        <v>6659</v>
      </c>
      <c r="T97" s="395"/>
      <c r="U97" s="398"/>
      <c r="V97" s="125"/>
      <c r="W97" s="395"/>
      <c r="X97" s="125"/>
      <c r="Y97" s="126">
        <f t="shared" si="14"/>
        <v>57.599999999999994</v>
      </c>
      <c r="Z97" s="127">
        <f t="shared" si="13"/>
        <v>57.599999999999994</v>
      </c>
      <c r="AA97" s="126"/>
      <c r="AB97" s="126"/>
      <c r="AC97" s="126">
        <f t="shared" si="15"/>
        <v>28.32</v>
      </c>
    </row>
    <row r="98" spans="1:29" s="129" customFormat="1" x14ac:dyDescent="0.2">
      <c r="A98" s="122">
        <v>88</v>
      </c>
      <c r="B98" s="122" t="s">
        <v>436</v>
      </c>
      <c r="C98" s="122" t="s">
        <v>849</v>
      </c>
      <c r="D98" s="122" t="s">
        <v>942</v>
      </c>
      <c r="E98" s="122" t="s">
        <v>943</v>
      </c>
      <c r="F98" s="122" t="s">
        <v>314</v>
      </c>
      <c r="G98" s="122">
        <v>1.8</v>
      </c>
      <c r="H98" s="122">
        <v>157</v>
      </c>
      <c r="I98" s="122">
        <v>0</v>
      </c>
      <c r="J98" s="122">
        <v>157</v>
      </c>
      <c r="K98" s="122">
        <v>0</v>
      </c>
      <c r="L98" s="122">
        <v>157</v>
      </c>
      <c r="M98" s="122">
        <v>0</v>
      </c>
      <c r="N98" s="122">
        <v>158.93</v>
      </c>
      <c r="O98" s="122"/>
      <c r="P98" s="122"/>
      <c r="Q98" s="122"/>
      <c r="R98" s="123">
        <v>1</v>
      </c>
      <c r="S98" s="124">
        <v>6659</v>
      </c>
      <c r="T98" s="395"/>
      <c r="U98" s="398"/>
      <c r="V98" s="125"/>
      <c r="W98" s="395"/>
      <c r="X98" s="125"/>
      <c r="Y98" s="126">
        <f t="shared" si="14"/>
        <v>282.60000000000002</v>
      </c>
      <c r="Z98" s="127">
        <f t="shared" si="13"/>
        <v>282.60000000000002</v>
      </c>
      <c r="AA98" s="126"/>
      <c r="AB98" s="126"/>
      <c r="AC98" s="126">
        <f t="shared" si="15"/>
        <v>286.07400000000001</v>
      </c>
    </row>
    <row r="99" spans="1:29" s="129" customFormat="1" x14ac:dyDescent="0.2">
      <c r="A99" s="122">
        <v>89</v>
      </c>
      <c r="B99" s="122" t="s">
        <v>366</v>
      </c>
      <c r="C99" s="122" t="s">
        <v>849</v>
      </c>
      <c r="D99" s="122" t="s">
        <v>942</v>
      </c>
      <c r="E99" s="122" t="s">
        <v>943</v>
      </c>
      <c r="F99" s="122" t="s">
        <v>314</v>
      </c>
      <c r="G99" s="122">
        <v>1.8</v>
      </c>
      <c r="H99" s="122">
        <v>118</v>
      </c>
      <c r="I99" s="122">
        <v>0</v>
      </c>
      <c r="J99" s="122">
        <v>118</v>
      </c>
      <c r="K99" s="122">
        <v>0</v>
      </c>
      <c r="L99" s="122">
        <v>118</v>
      </c>
      <c r="M99" s="122">
        <v>0</v>
      </c>
      <c r="N99" s="122">
        <v>144.4</v>
      </c>
      <c r="O99" s="122"/>
      <c r="P99" s="122"/>
      <c r="Q99" s="122"/>
      <c r="R99" s="123">
        <v>1</v>
      </c>
      <c r="S99" s="124">
        <v>6659</v>
      </c>
      <c r="T99" s="395"/>
      <c r="U99" s="398"/>
      <c r="V99" s="125"/>
      <c r="W99" s="395"/>
      <c r="X99" s="125"/>
      <c r="Y99" s="126">
        <f t="shared" si="14"/>
        <v>212.4</v>
      </c>
      <c r="Z99" s="127">
        <f t="shared" si="13"/>
        <v>212.4</v>
      </c>
      <c r="AA99" s="126"/>
      <c r="AB99" s="126"/>
      <c r="AC99" s="126">
        <f t="shared" si="15"/>
        <v>259.92</v>
      </c>
    </row>
    <row r="100" spans="1:29" s="129" customFormat="1" x14ac:dyDescent="0.2">
      <c r="A100" s="122">
        <v>90</v>
      </c>
      <c r="B100" s="122" t="s">
        <v>422</v>
      </c>
      <c r="C100" s="122" t="s">
        <v>849</v>
      </c>
      <c r="D100" s="122" t="s">
        <v>944</v>
      </c>
      <c r="E100" s="122" t="s">
        <v>945</v>
      </c>
      <c r="F100" s="122" t="s">
        <v>314</v>
      </c>
      <c r="G100" s="122">
        <v>0.88</v>
      </c>
      <c r="H100" s="122">
        <v>127</v>
      </c>
      <c r="I100" s="122">
        <v>0</v>
      </c>
      <c r="J100" s="122">
        <v>127</v>
      </c>
      <c r="K100" s="122">
        <v>0</v>
      </c>
      <c r="L100" s="122">
        <v>127</v>
      </c>
      <c r="M100" s="122">
        <v>0</v>
      </c>
      <c r="N100" s="122">
        <v>63.5</v>
      </c>
      <c r="O100" s="122"/>
      <c r="P100" s="122"/>
      <c r="Q100" s="122"/>
      <c r="R100" s="123">
        <v>1</v>
      </c>
      <c r="S100" s="124">
        <v>6659</v>
      </c>
      <c r="T100" s="395"/>
      <c r="U100" s="398"/>
      <c r="V100" s="125"/>
      <c r="W100" s="395"/>
      <c r="X100" s="125"/>
      <c r="Y100" s="126">
        <f t="shared" si="14"/>
        <v>111.76</v>
      </c>
      <c r="Z100" s="127">
        <f t="shared" si="13"/>
        <v>111.76</v>
      </c>
      <c r="AA100" s="126"/>
      <c r="AB100" s="126"/>
      <c r="AC100" s="126">
        <f t="shared" si="15"/>
        <v>55.88</v>
      </c>
    </row>
    <row r="101" spans="1:29" s="129" customFormat="1" x14ac:dyDescent="0.2">
      <c r="A101" s="122">
        <v>91</v>
      </c>
      <c r="B101" s="122" t="s">
        <v>367</v>
      </c>
      <c r="C101" s="122" t="s">
        <v>849</v>
      </c>
      <c r="D101" s="122" t="s">
        <v>946</v>
      </c>
      <c r="E101" s="122" t="s">
        <v>947</v>
      </c>
      <c r="F101" s="122" t="s">
        <v>314</v>
      </c>
      <c r="G101" s="122">
        <v>1.05</v>
      </c>
      <c r="H101" s="122">
        <v>57</v>
      </c>
      <c r="I101" s="122">
        <v>0</v>
      </c>
      <c r="J101" s="122">
        <v>57</v>
      </c>
      <c r="K101" s="122">
        <v>0</v>
      </c>
      <c r="L101" s="122">
        <v>57</v>
      </c>
      <c r="M101" s="122">
        <v>0</v>
      </c>
      <c r="N101" s="122">
        <v>18</v>
      </c>
      <c r="O101" s="122"/>
      <c r="P101" s="122"/>
      <c r="Q101" s="122"/>
      <c r="R101" s="123">
        <v>1</v>
      </c>
      <c r="S101" s="124">
        <v>6659</v>
      </c>
      <c r="T101" s="395"/>
      <c r="U101" s="398"/>
      <c r="V101" s="125"/>
      <c r="W101" s="395"/>
      <c r="X101" s="125"/>
      <c r="Y101" s="126">
        <f t="shared" si="14"/>
        <v>59.85</v>
      </c>
      <c r="Z101" s="127">
        <f t="shared" si="13"/>
        <v>59.85</v>
      </c>
      <c r="AA101" s="126"/>
      <c r="AB101" s="126"/>
      <c r="AC101" s="126">
        <f t="shared" si="15"/>
        <v>18.900000000000002</v>
      </c>
    </row>
    <row r="102" spans="1:29" s="129" customFormat="1" x14ac:dyDescent="0.2">
      <c r="A102" s="122">
        <v>92</v>
      </c>
      <c r="B102" s="122" t="s">
        <v>355</v>
      </c>
      <c r="C102" s="122" t="s">
        <v>849</v>
      </c>
      <c r="D102" s="122" t="s">
        <v>948</v>
      </c>
      <c r="E102" s="122" t="s">
        <v>949</v>
      </c>
      <c r="F102" s="122" t="s">
        <v>314</v>
      </c>
      <c r="G102" s="122">
        <v>1.33</v>
      </c>
      <c r="H102" s="122">
        <v>97</v>
      </c>
      <c r="I102" s="122">
        <v>0</v>
      </c>
      <c r="J102" s="122">
        <v>97</v>
      </c>
      <c r="K102" s="122">
        <v>0</v>
      </c>
      <c r="L102" s="122">
        <v>97</v>
      </c>
      <c r="M102" s="122">
        <v>0</v>
      </c>
      <c r="N102" s="122">
        <v>55</v>
      </c>
      <c r="O102" s="122"/>
      <c r="P102" s="122"/>
      <c r="Q102" s="122"/>
      <c r="R102" s="123">
        <v>1</v>
      </c>
      <c r="S102" s="124">
        <v>6659</v>
      </c>
      <c r="T102" s="396"/>
      <c r="U102" s="399"/>
      <c r="V102" s="125"/>
      <c r="W102" s="396"/>
      <c r="X102" s="125"/>
      <c r="Y102" s="126">
        <f t="shared" si="14"/>
        <v>129.01000000000002</v>
      </c>
      <c r="Z102" s="127">
        <f t="shared" si="13"/>
        <v>129.01000000000002</v>
      </c>
      <c r="AA102" s="126"/>
      <c r="AB102" s="126"/>
      <c r="AC102" s="126">
        <f t="shared" si="15"/>
        <v>73.150000000000006</v>
      </c>
    </row>
    <row r="103" spans="1:29" s="129" customFormat="1" ht="30" customHeight="1" x14ac:dyDescent="0.2">
      <c r="A103" s="122">
        <v>93</v>
      </c>
      <c r="B103" s="122" t="s">
        <v>950</v>
      </c>
      <c r="C103" s="122" t="s">
        <v>849</v>
      </c>
      <c r="D103" s="122" t="s">
        <v>951</v>
      </c>
      <c r="E103" s="122" t="s">
        <v>952</v>
      </c>
      <c r="F103" s="122" t="s">
        <v>351</v>
      </c>
      <c r="G103" s="122">
        <v>0.56699999999999995</v>
      </c>
      <c r="H103" s="122">
        <v>398</v>
      </c>
      <c r="I103" s="122">
        <v>0</v>
      </c>
      <c r="J103" s="122">
        <v>398</v>
      </c>
      <c r="K103" s="122">
        <v>2</v>
      </c>
      <c r="L103" s="122">
        <v>396</v>
      </c>
      <c r="M103" s="122">
        <v>0</v>
      </c>
      <c r="N103" s="122">
        <v>557</v>
      </c>
      <c r="O103" s="122" t="s">
        <v>953</v>
      </c>
      <c r="P103" s="122" t="s">
        <v>728</v>
      </c>
      <c r="Q103" s="122" t="s">
        <v>729</v>
      </c>
      <c r="R103" s="123">
        <v>0</v>
      </c>
      <c r="S103" s="124">
        <v>6677</v>
      </c>
      <c r="T103" s="394">
        <f>SUM(G103:G105)</f>
        <v>3.617</v>
      </c>
      <c r="U103" s="397">
        <v>11</v>
      </c>
      <c r="V103" s="125">
        <f>G103</f>
        <v>0.56699999999999995</v>
      </c>
      <c r="W103" s="394">
        <f>SUM(H103:H105)</f>
        <v>408</v>
      </c>
      <c r="X103" s="125">
        <f>H103</f>
        <v>398</v>
      </c>
      <c r="Y103" s="126">
        <f t="shared" si="14"/>
        <v>225.66599999999997</v>
      </c>
      <c r="Z103" s="127"/>
      <c r="AA103" s="128">
        <f t="shared" si="12"/>
        <v>225.66599999999997</v>
      </c>
      <c r="AB103" s="126"/>
      <c r="AC103" s="126">
        <f t="shared" si="15"/>
        <v>315.81899999999996</v>
      </c>
    </row>
    <row r="104" spans="1:29" s="129" customFormat="1" ht="30" x14ac:dyDescent="0.2">
      <c r="A104" s="122">
        <v>94</v>
      </c>
      <c r="B104" s="122" t="s">
        <v>954</v>
      </c>
      <c r="C104" s="122" t="s">
        <v>849</v>
      </c>
      <c r="D104" s="122" t="s">
        <v>955</v>
      </c>
      <c r="E104" s="122" t="s">
        <v>956</v>
      </c>
      <c r="F104" s="122" t="s">
        <v>351</v>
      </c>
      <c r="G104" s="122">
        <v>1.45</v>
      </c>
      <c r="H104" s="122">
        <v>7</v>
      </c>
      <c r="I104" s="122">
        <v>0</v>
      </c>
      <c r="J104" s="122">
        <v>7</v>
      </c>
      <c r="K104" s="122">
        <v>7</v>
      </c>
      <c r="L104" s="122">
        <v>0</v>
      </c>
      <c r="M104" s="122">
        <v>0</v>
      </c>
      <c r="N104" s="122">
        <v>455</v>
      </c>
      <c r="O104" s="122" t="s">
        <v>957</v>
      </c>
      <c r="P104" s="122" t="s">
        <v>312</v>
      </c>
      <c r="Q104" s="122" t="s">
        <v>729</v>
      </c>
      <c r="R104" s="123">
        <v>0</v>
      </c>
      <c r="S104" s="124">
        <v>6677</v>
      </c>
      <c r="T104" s="395"/>
      <c r="U104" s="398"/>
      <c r="V104" s="125">
        <f>G104</f>
        <v>1.45</v>
      </c>
      <c r="W104" s="395"/>
      <c r="X104" s="125">
        <f>H104</f>
        <v>7</v>
      </c>
      <c r="Y104" s="126">
        <f t="shared" si="14"/>
        <v>10.15</v>
      </c>
      <c r="Z104" s="127"/>
      <c r="AA104" s="128">
        <f t="shared" si="12"/>
        <v>10.15</v>
      </c>
      <c r="AB104" s="126"/>
      <c r="AC104" s="126">
        <f t="shared" si="15"/>
        <v>659.75</v>
      </c>
    </row>
    <row r="105" spans="1:29" s="129" customFormat="1" ht="30" x14ac:dyDescent="0.2">
      <c r="A105" s="122">
        <v>95</v>
      </c>
      <c r="B105" s="122" t="s">
        <v>958</v>
      </c>
      <c r="C105" s="122" t="s">
        <v>849</v>
      </c>
      <c r="D105" s="122" t="s">
        <v>959</v>
      </c>
      <c r="E105" s="122" t="s">
        <v>960</v>
      </c>
      <c r="F105" s="122" t="s">
        <v>314</v>
      </c>
      <c r="G105" s="122">
        <v>1.6</v>
      </c>
      <c r="H105" s="122">
        <v>3</v>
      </c>
      <c r="I105" s="122">
        <v>0</v>
      </c>
      <c r="J105" s="122">
        <v>3</v>
      </c>
      <c r="K105" s="122">
        <v>1</v>
      </c>
      <c r="L105" s="122">
        <v>2</v>
      </c>
      <c r="M105" s="122">
        <v>0</v>
      </c>
      <c r="N105" s="122">
        <v>34</v>
      </c>
      <c r="O105" s="122"/>
      <c r="P105" s="122"/>
      <c r="Q105" s="122"/>
      <c r="R105" s="123">
        <v>1</v>
      </c>
      <c r="S105" s="124">
        <v>6677</v>
      </c>
      <c r="T105" s="396"/>
      <c r="U105" s="399"/>
      <c r="V105" s="125"/>
      <c r="W105" s="396"/>
      <c r="X105" s="125"/>
      <c r="Y105" s="126">
        <f t="shared" si="14"/>
        <v>4.8000000000000007</v>
      </c>
      <c r="Z105" s="127">
        <f t="shared" si="13"/>
        <v>4.8000000000000007</v>
      </c>
      <c r="AA105" s="126"/>
      <c r="AB105" s="126"/>
      <c r="AC105" s="126">
        <f t="shared" si="15"/>
        <v>54.400000000000006</v>
      </c>
    </row>
    <row r="106" spans="1:29" s="129" customFormat="1" x14ac:dyDescent="0.2">
      <c r="A106" s="122">
        <v>96</v>
      </c>
      <c r="B106" s="122" t="s">
        <v>486</v>
      </c>
      <c r="C106" s="122" t="s">
        <v>849</v>
      </c>
      <c r="D106" s="122" t="s">
        <v>961</v>
      </c>
      <c r="E106" s="122" t="s">
        <v>962</v>
      </c>
      <c r="F106" s="122" t="s">
        <v>314</v>
      </c>
      <c r="G106" s="122">
        <v>0.48</v>
      </c>
      <c r="H106" s="122">
        <v>8</v>
      </c>
      <c r="I106" s="122">
        <v>0</v>
      </c>
      <c r="J106" s="122">
        <v>8</v>
      </c>
      <c r="K106" s="122">
        <v>0</v>
      </c>
      <c r="L106" s="122">
        <v>8</v>
      </c>
      <c r="M106" s="122">
        <v>0</v>
      </c>
      <c r="N106" s="122">
        <v>56</v>
      </c>
      <c r="O106" s="122"/>
      <c r="P106" s="122"/>
      <c r="Q106" s="122"/>
      <c r="R106" s="123">
        <v>1</v>
      </c>
      <c r="S106" s="124">
        <v>6680</v>
      </c>
      <c r="T106" s="394">
        <f>SUM(G106:G113)</f>
        <v>8.8440000000000012</v>
      </c>
      <c r="U106" s="397">
        <v>12</v>
      </c>
      <c r="V106" s="125"/>
      <c r="W106" s="394">
        <f>SUM(H106:H113)</f>
        <v>1219</v>
      </c>
      <c r="X106" s="125"/>
      <c r="Y106" s="126">
        <f t="shared" si="14"/>
        <v>3.84</v>
      </c>
      <c r="Z106" s="127">
        <f t="shared" si="13"/>
        <v>3.84</v>
      </c>
      <c r="AA106" s="126"/>
      <c r="AB106" s="126"/>
      <c r="AC106" s="126">
        <f t="shared" si="15"/>
        <v>26.88</v>
      </c>
    </row>
    <row r="107" spans="1:29" s="129" customFormat="1" ht="30" x14ac:dyDescent="0.2">
      <c r="A107" s="122">
        <v>97</v>
      </c>
      <c r="B107" s="122" t="s">
        <v>963</v>
      </c>
      <c r="C107" s="122" t="s">
        <v>849</v>
      </c>
      <c r="D107" s="122" t="s">
        <v>964</v>
      </c>
      <c r="E107" s="122" t="s">
        <v>965</v>
      </c>
      <c r="F107" s="122" t="s">
        <v>314</v>
      </c>
      <c r="G107" s="122">
        <v>1.85</v>
      </c>
      <c r="H107" s="122">
        <v>236</v>
      </c>
      <c r="I107" s="122">
        <v>0</v>
      </c>
      <c r="J107" s="122">
        <v>236</v>
      </c>
      <c r="K107" s="122">
        <v>0</v>
      </c>
      <c r="L107" s="122">
        <v>236</v>
      </c>
      <c r="M107" s="122">
        <v>0</v>
      </c>
      <c r="N107" s="122">
        <v>418</v>
      </c>
      <c r="O107" s="122"/>
      <c r="P107" s="122"/>
      <c r="Q107" s="122"/>
      <c r="R107" s="123">
        <v>1</v>
      </c>
      <c r="S107" s="124">
        <v>6680</v>
      </c>
      <c r="T107" s="395"/>
      <c r="U107" s="398"/>
      <c r="V107" s="125"/>
      <c r="W107" s="395"/>
      <c r="X107" s="125"/>
      <c r="Y107" s="126">
        <f t="shared" si="14"/>
        <v>436.6</v>
      </c>
      <c r="Z107" s="127">
        <f t="shared" si="13"/>
        <v>436.6</v>
      </c>
      <c r="AA107" s="126"/>
      <c r="AB107" s="126"/>
      <c r="AC107" s="126">
        <f t="shared" si="15"/>
        <v>773.30000000000007</v>
      </c>
    </row>
    <row r="108" spans="1:29" s="129" customFormat="1" x14ac:dyDescent="0.2">
      <c r="A108" s="122">
        <v>98</v>
      </c>
      <c r="B108" s="122" t="s">
        <v>966</v>
      </c>
      <c r="C108" s="122" t="s">
        <v>849</v>
      </c>
      <c r="D108" s="122" t="s">
        <v>967</v>
      </c>
      <c r="E108" s="122" t="s">
        <v>968</v>
      </c>
      <c r="F108" s="122" t="s">
        <v>314</v>
      </c>
      <c r="G108" s="122">
        <v>0.75</v>
      </c>
      <c r="H108" s="122">
        <v>120</v>
      </c>
      <c r="I108" s="122">
        <v>0</v>
      </c>
      <c r="J108" s="122">
        <v>120</v>
      </c>
      <c r="K108" s="122">
        <v>0</v>
      </c>
      <c r="L108" s="122">
        <v>120</v>
      </c>
      <c r="M108" s="122">
        <v>0</v>
      </c>
      <c r="N108" s="122">
        <v>128</v>
      </c>
      <c r="O108" s="122"/>
      <c r="P108" s="122"/>
      <c r="Q108" s="122"/>
      <c r="R108" s="123">
        <v>1</v>
      </c>
      <c r="S108" s="124">
        <v>6680</v>
      </c>
      <c r="T108" s="395"/>
      <c r="U108" s="398"/>
      <c r="V108" s="125"/>
      <c r="W108" s="395"/>
      <c r="X108" s="125"/>
      <c r="Y108" s="126">
        <f t="shared" si="14"/>
        <v>90</v>
      </c>
      <c r="Z108" s="127">
        <f t="shared" si="13"/>
        <v>90</v>
      </c>
      <c r="AA108" s="126"/>
      <c r="AB108" s="126"/>
      <c r="AC108" s="126">
        <f t="shared" si="15"/>
        <v>96</v>
      </c>
    </row>
    <row r="109" spans="1:29" s="129" customFormat="1" ht="30" x14ac:dyDescent="0.2">
      <c r="A109" s="122">
        <v>99</v>
      </c>
      <c r="B109" s="122" t="s">
        <v>969</v>
      </c>
      <c r="C109" s="122" t="s">
        <v>849</v>
      </c>
      <c r="D109" s="122" t="s">
        <v>970</v>
      </c>
      <c r="E109" s="122" t="s">
        <v>971</v>
      </c>
      <c r="F109" s="122" t="s">
        <v>314</v>
      </c>
      <c r="G109" s="122">
        <v>1.23</v>
      </c>
      <c r="H109" s="122">
        <v>4</v>
      </c>
      <c r="I109" s="122">
        <v>0</v>
      </c>
      <c r="J109" s="122">
        <v>4</v>
      </c>
      <c r="K109" s="122">
        <v>3</v>
      </c>
      <c r="L109" s="122">
        <v>1</v>
      </c>
      <c r="M109" s="122">
        <v>0</v>
      </c>
      <c r="N109" s="122">
        <v>15</v>
      </c>
      <c r="O109" s="122"/>
      <c r="P109" s="122"/>
      <c r="Q109" s="122"/>
      <c r="R109" s="123">
        <v>1</v>
      </c>
      <c r="S109" s="124">
        <v>6680</v>
      </c>
      <c r="T109" s="395"/>
      <c r="U109" s="398"/>
      <c r="V109" s="125"/>
      <c r="W109" s="395"/>
      <c r="X109" s="125"/>
      <c r="Y109" s="126">
        <f t="shared" si="14"/>
        <v>4.92</v>
      </c>
      <c r="Z109" s="127">
        <f t="shared" si="13"/>
        <v>4.92</v>
      </c>
      <c r="AA109" s="126"/>
      <c r="AB109" s="126"/>
      <c r="AC109" s="126">
        <f t="shared" si="15"/>
        <v>18.45</v>
      </c>
    </row>
    <row r="110" spans="1:29" s="129" customFormat="1" x14ac:dyDescent="0.2">
      <c r="A110" s="122">
        <v>100</v>
      </c>
      <c r="B110" s="122" t="s">
        <v>972</v>
      </c>
      <c r="C110" s="122" t="s">
        <v>863</v>
      </c>
      <c r="D110" s="122" t="s">
        <v>973</v>
      </c>
      <c r="E110" s="122" t="s">
        <v>974</v>
      </c>
      <c r="F110" s="122" t="s">
        <v>314</v>
      </c>
      <c r="G110" s="122">
        <v>2.5670000000000002</v>
      </c>
      <c r="H110" s="122">
        <v>67</v>
      </c>
      <c r="I110" s="122">
        <v>0</v>
      </c>
      <c r="J110" s="122">
        <v>67</v>
      </c>
      <c r="K110" s="122">
        <v>0</v>
      </c>
      <c r="L110" s="122">
        <v>67</v>
      </c>
      <c r="M110" s="122">
        <v>0</v>
      </c>
      <c r="N110" s="122">
        <v>59.8</v>
      </c>
      <c r="O110" s="122"/>
      <c r="P110" s="122"/>
      <c r="Q110" s="122"/>
      <c r="R110" s="123">
        <v>1</v>
      </c>
      <c r="S110" s="124">
        <v>6680</v>
      </c>
      <c r="T110" s="395"/>
      <c r="U110" s="398"/>
      <c r="V110" s="125"/>
      <c r="W110" s="395"/>
      <c r="X110" s="125"/>
      <c r="Y110" s="126">
        <f t="shared" si="14"/>
        <v>171.989</v>
      </c>
      <c r="Z110" s="127">
        <f t="shared" si="13"/>
        <v>171.989</v>
      </c>
      <c r="AA110" s="126"/>
      <c r="AB110" s="126"/>
      <c r="AC110" s="126">
        <f t="shared" si="15"/>
        <v>153.50659999999999</v>
      </c>
    </row>
    <row r="111" spans="1:29" s="129" customFormat="1" ht="45" x14ac:dyDescent="0.2">
      <c r="A111" s="122">
        <v>101</v>
      </c>
      <c r="B111" s="122" t="s">
        <v>975</v>
      </c>
      <c r="C111" s="122" t="s">
        <v>849</v>
      </c>
      <c r="D111" s="122" t="s">
        <v>976</v>
      </c>
      <c r="E111" s="122" t="s">
        <v>977</v>
      </c>
      <c r="F111" s="122" t="s">
        <v>314</v>
      </c>
      <c r="G111" s="122">
        <v>0.71699999999999997</v>
      </c>
      <c r="H111" s="122">
        <v>246</v>
      </c>
      <c r="I111" s="122">
        <v>0</v>
      </c>
      <c r="J111" s="122">
        <v>246</v>
      </c>
      <c r="K111" s="122">
        <v>0</v>
      </c>
      <c r="L111" s="122">
        <v>246</v>
      </c>
      <c r="M111" s="122">
        <v>0</v>
      </c>
      <c r="N111" s="122">
        <v>232</v>
      </c>
      <c r="O111" s="122"/>
      <c r="P111" s="122"/>
      <c r="Q111" s="122"/>
      <c r="R111" s="123">
        <v>1</v>
      </c>
      <c r="S111" s="124">
        <v>6680</v>
      </c>
      <c r="T111" s="395"/>
      <c r="U111" s="398"/>
      <c r="V111" s="125"/>
      <c r="W111" s="395"/>
      <c r="X111" s="125"/>
      <c r="Y111" s="126">
        <f t="shared" si="14"/>
        <v>176.38200000000001</v>
      </c>
      <c r="Z111" s="127">
        <f t="shared" si="13"/>
        <v>176.38200000000001</v>
      </c>
      <c r="AA111" s="126"/>
      <c r="AB111" s="126"/>
      <c r="AC111" s="126">
        <f t="shared" si="15"/>
        <v>166.34399999999999</v>
      </c>
    </row>
    <row r="112" spans="1:29" s="129" customFormat="1" x14ac:dyDescent="0.2">
      <c r="A112" s="122">
        <v>102</v>
      </c>
      <c r="B112" s="122" t="s">
        <v>978</v>
      </c>
      <c r="C112" s="122" t="s">
        <v>863</v>
      </c>
      <c r="D112" s="122" t="s">
        <v>979</v>
      </c>
      <c r="E112" s="122" t="s">
        <v>980</v>
      </c>
      <c r="F112" s="122" t="s">
        <v>314</v>
      </c>
      <c r="G112" s="122">
        <v>0.7</v>
      </c>
      <c r="H112" s="122">
        <v>15</v>
      </c>
      <c r="I112" s="122">
        <v>0</v>
      </c>
      <c r="J112" s="122">
        <v>15</v>
      </c>
      <c r="K112" s="122">
        <v>0</v>
      </c>
      <c r="L112" s="122">
        <v>15</v>
      </c>
      <c r="M112" s="122">
        <v>0</v>
      </c>
      <c r="N112" s="122">
        <v>255</v>
      </c>
      <c r="O112" s="122"/>
      <c r="P112" s="122"/>
      <c r="Q112" s="122"/>
      <c r="R112" s="123">
        <v>1</v>
      </c>
      <c r="S112" s="124">
        <v>6680</v>
      </c>
      <c r="T112" s="395"/>
      <c r="U112" s="398"/>
      <c r="V112" s="125"/>
      <c r="W112" s="395"/>
      <c r="X112" s="125"/>
      <c r="Y112" s="126">
        <f t="shared" si="14"/>
        <v>10.5</v>
      </c>
      <c r="Z112" s="127">
        <f t="shared" si="13"/>
        <v>10.5</v>
      </c>
      <c r="AA112" s="126"/>
      <c r="AB112" s="126"/>
      <c r="AC112" s="126">
        <f t="shared" si="15"/>
        <v>178.5</v>
      </c>
    </row>
    <row r="113" spans="1:29" s="129" customFormat="1" ht="45" x14ac:dyDescent="0.2">
      <c r="A113" s="122">
        <v>103</v>
      </c>
      <c r="B113" s="122" t="s">
        <v>981</v>
      </c>
      <c r="C113" s="122" t="s">
        <v>849</v>
      </c>
      <c r="D113" s="122" t="s">
        <v>982</v>
      </c>
      <c r="E113" s="122" t="s">
        <v>983</v>
      </c>
      <c r="F113" s="122" t="s">
        <v>314</v>
      </c>
      <c r="G113" s="122">
        <v>0.55000000000000004</v>
      </c>
      <c r="H113" s="122">
        <v>523</v>
      </c>
      <c r="I113" s="122">
        <v>0</v>
      </c>
      <c r="J113" s="122">
        <v>523</v>
      </c>
      <c r="K113" s="122">
        <v>0</v>
      </c>
      <c r="L113" s="122">
        <v>523</v>
      </c>
      <c r="M113" s="122">
        <v>0</v>
      </c>
      <c r="N113" s="122">
        <v>404</v>
      </c>
      <c r="O113" s="122"/>
      <c r="P113" s="122"/>
      <c r="Q113" s="122"/>
      <c r="R113" s="123">
        <v>1</v>
      </c>
      <c r="S113" s="124">
        <v>6680</v>
      </c>
      <c r="T113" s="396"/>
      <c r="U113" s="399"/>
      <c r="V113" s="125"/>
      <c r="W113" s="396"/>
      <c r="X113" s="125"/>
      <c r="Y113" s="126">
        <f t="shared" si="14"/>
        <v>287.65000000000003</v>
      </c>
      <c r="Z113" s="127">
        <f t="shared" si="13"/>
        <v>287.65000000000003</v>
      </c>
      <c r="AA113" s="126"/>
      <c r="AB113" s="126"/>
      <c r="AC113" s="126">
        <f t="shared" si="15"/>
        <v>222.20000000000002</v>
      </c>
    </row>
    <row r="114" spans="1:29" s="129" customFormat="1" x14ac:dyDescent="0.2">
      <c r="G114" s="129">
        <f>SUM(G11:G113)</f>
        <v>179.51600000000002</v>
      </c>
      <c r="H114" s="129">
        <f>SUM(H11:H113)</f>
        <v>20597</v>
      </c>
      <c r="N114" s="129">
        <f>SUM(N11:N113)</f>
        <v>12795.589999999998</v>
      </c>
      <c r="S114" s="130"/>
      <c r="T114" s="130">
        <f>SUM(T11:T113)</f>
        <v>179.51599999999999</v>
      </c>
      <c r="U114" s="130"/>
      <c r="V114" s="130">
        <f>SUM(V11:V113)</f>
        <v>28.091999999999995</v>
      </c>
      <c r="W114" s="130">
        <f>SUM(W11:W106)</f>
        <v>20597</v>
      </c>
      <c r="X114" s="130"/>
      <c r="Y114" s="129">
        <f>SUM(Y11:Y113)</f>
        <v>32673.357999999989</v>
      </c>
      <c r="Z114" s="129">
        <f>SUM(Z10:Z113)</f>
        <v>20134.840999999997</v>
      </c>
      <c r="AA114" s="129">
        <f>SUM(AA10:AA113)</f>
        <v>12609.516999999996</v>
      </c>
      <c r="AB114" s="129">
        <f>Z114+AA114</f>
        <v>32744.357999999993</v>
      </c>
      <c r="AC114" s="129">
        <f>SUM(AC11:AC113)</f>
        <v>16974.979900000006</v>
      </c>
    </row>
    <row r="115" spans="1:29" s="129" customFormat="1" hidden="1" x14ac:dyDescent="0.2">
      <c r="H115" s="129">
        <f>H114/6680</f>
        <v>3.0833832335329343</v>
      </c>
      <c r="S115" s="130"/>
      <c r="T115" s="130"/>
      <c r="U115" s="130"/>
      <c r="V115" s="130"/>
      <c r="W115" s="130"/>
      <c r="X115" s="130"/>
      <c r="Y115" s="129">
        <f>Y114/6680</f>
        <v>4.8912212574850287</v>
      </c>
      <c r="Z115" s="129">
        <f t="shared" ref="Z115:AA115" si="16">Z114/6680</f>
        <v>3.0141977544910175</v>
      </c>
      <c r="AA115" s="129">
        <f t="shared" si="16"/>
        <v>1.8876522455089815</v>
      </c>
      <c r="AB115" s="129">
        <f>Z115+AA115</f>
        <v>4.9018499999999987</v>
      </c>
    </row>
    <row r="116" spans="1:29" s="129" customFormat="1" hidden="1" x14ac:dyDescent="0.2">
      <c r="H116" s="131" t="s">
        <v>984</v>
      </c>
      <c r="S116" s="130"/>
      <c r="T116" s="130"/>
      <c r="U116" s="130"/>
      <c r="V116" s="130"/>
      <c r="W116" s="130"/>
      <c r="X116" s="130"/>
      <c r="Y116" s="131" t="s">
        <v>985</v>
      </c>
      <c r="Z116" s="131" t="s">
        <v>986</v>
      </c>
      <c r="AA116" s="131" t="s">
        <v>987</v>
      </c>
    </row>
    <row r="117" spans="1:29" s="129" customFormat="1" x14ac:dyDescent="0.2">
      <c r="S117" s="130"/>
      <c r="T117" s="130"/>
      <c r="U117" s="130"/>
      <c r="V117" s="130"/>
      <c r="W117" s="130"/>
      <c r="X117" s="130"/>
    </row>
    <row r="118" spans="1:29" s="129" customFormat="1" x14ac:dyDescent="0.2">
      <c r="S118" s="130"/>
      <c r="T118" s="130"/>
      <c r="U118" s="130"/>
      <c r="V118" s="130"/>
      <c r="W118" s="130"/>
      <c r="X118" s="130"/>
    </row>
    <row r="119" spans="1:29" s="129" customFormat="1" x14ac:dyDescent="0.2">
      <c r="S119" s="130"/>
      <c r="T119" s="130"/>
      <c r="U119" s="130"/>
      <c r="V119" s="130"/>
      <c r="W119" s="130"/>
      <c r="X119" s="130"/>
    </row>
    <row r="120" spans="1:29" s="129" customFormat="1" x14ac:dyDescent="0.2">
      <c r="S120" s="130"/>
      <c r="T120" s="130"/>
      <c r="U120" s="130"/>
      <c r="V120" s="130"/>
      <c r="W120" s="130"/>
      <c r="X120" s="130"/>
    </row>
    <row r="121" spans="1:29" s="129" customFormat="1" x14ac:dyDescent="0.2">
      <c r="S121" s="130"/>
      <c r="T121" s="130"/>
      <c r="U121" s="130"/>
      <c r="V121" s="130"/>
      <c r="W121" s="130"/>
      <c r="X121" s="130"/>
    </row>
    <row r="122" spans="1:29" s="129" customFormat="1" x14ac:dyDescent="0.2">
      <c r="S122" s="130"/>
      <c r="T122" s="130"/>
      <c r="U122" s="130"/>
      <c r="V122" s="130"/>
      <c r="W122" s="130"/>
      <c r="X122" s="130"/>
    </row>
    <row r="123" spans="1:29" s="129" customFormat="1" x14ac:dyDescent="0.2">
      <c r="S123" s="130"/>
      <c r="T123" s="130"/>
      <c r="U123" s="130"/>
      <c r="V123" s="130"/>
      <c r="W123" s="130"/>
      <c r="X123" s="130"/>
    </row>
    <row r="124" spans="1:29" s="129" customFormat="1" x14ac:dyDescent="0.2">
      <c r="S124" s="130"/>
      <c r="T124" s="130"/>
      <c r="U124" s="130"/>
      <c r="V124" s="130"/>
      <c r="W124" s="130"/>
      <c r="X124" s="130"/>
    </row>
    <row r="125" spans="1:29" s="129" customFormat="1" x14ac:dyDescent="0.2">
      <c r="S125" s="130"/>
      <c r="T125" s="130"/>
      <c r="U125" s="130"/>
      <c r="V125" s="130"/>
      <c r="W125" s="130"/>
      <c r="X125" s="130"/>
    </row>
    <row r="126" spans="1:29" s="129" customFormat="1" x14ac:dyDescent="0.2">
      <c r="S126" s="130"/>
      <c r="T126" s="130"/>
      <c r="U126" s="130"/>
      <c r="V126" s="130"/>
      <c r="W126" s="130"/>
      <c r="X126" s="130"/>
    </row>
    <row r="127" spans="1:29" s="129" customFormat="1" x14ac:dyDescent="0.2">
      <c r="S127" s="130"/>
      <c r="T127" s="130"/>
      <c r="U127" s="130"/>
      <c r="V127" s="130"/>
      <c r="W127" s="130"/>
      <c r="X127" s="130"/>
    </row>
    <row r="128" spans="1:29" s="129" customFormat="1" x14ac:dyDescent="0.2">
      <c r="S128" s="130"/>
      <c r="T128" s="130"/>
      <c r="U128" s="130"/>
      <c r="V128" s="130"/>
      <c r="W128" s="130"/>
      <c r="X128" s="130"/>
    </row>
    <row r="129" spans="19:24" s="129" customFormat="1" x14ac:dyDescent="0.2">
      <c r="S129" s="130"/>
      <c r="T129" s="130"/>
      <c r="U129" s="130"/>
      <c r="V129" s="130"/>
      <c r="W129" s="130"/>
      <c r="X129" s="130"/>
    </row>
    <row r="130" spans="19:24" s="129" customFormat="1" x14ac:dyDescent="0.2">
      <c r="S130" s="130"/>
      <c r="T130" s="130"/>
      <c r="U130" s="130"/>
      <c r="V130" s="130"/>
      <c r="W130" s="130"/>
      <c r="X130" s="130"/>
    </row>
    <row r="131" spans="19:24" s="129" customFormat="1" x14ac:dyDescent="0.2">
      <c r="S131" s="130"/>
      <c r="T131" s="130"/>
      <c r="U131" s="130"/>
      <c r="V131" s="130"/>
      <c r="W131" s="130"/>
      <c r="X131" s="130"/>
    </row>
    <row r="132" spans="19:24" s="129" customFormat="1" x14ac:dyDescent="0.2">
      <c r="S132" s="130"/>
      <c r="T132" s="130"/>
      <c r="U132" s="130"/>
      <c r="V132" s="130"/>
      <c r="W132" s="130"/>
      <c r="X132" s="130"/>
    </row>
    <row r="133" spans="19:24" s="129" customFormat="1" x14ac:dyDescent="0.2">
      <c r="S133" s="130"/>
      <c r="T133" s="130"/>
      <c r="U133" s="130"/>
      <c r="V133" s="130"/>
      <c r="W133" s="130"/>
      <c r="X133" s="130"/>
    </row>
    <row r="134" spans="19:24" s="129" customFormat="1" x14ac:dyDescent="0.2">
      <c r="S134" s="130"/>
      <c r="T134" s="130"/>
      <c r="U134" s="130"/>
      <c r="V134" s="130"/>
      <c r="W134" s="130"/>
      <c r="X134" s="130"/>
    </row>
    <row r="135" spans="19:24" s="129" customFormat="1" x14ac:dyDescent="0.2">
      <c r="S135" s="130"/>
      <c r="T135" s="130"/>
      <c r="U135" s="130"/>
      <c r="V135" s="130"/>
      <c r="W135" s="130"/>
      <c r="X135" s="130"/>
    </row>
    <row r="136" spans="19:24" s="129" customFormat="1" x14ac:dyDescent="0.2">
      <c r="S136" s="130"/>
      <c r="T136" s="130"/>
      <c r="U136" s="130"/>
      <c r="V136" s="130"/>
      <c r="W136" s="130"/>
      <c r="X136" s="130"/>
    </row>
    <row r="137" spans="19:24" s="129" customFormat="1" x14ac:dyDescent="0.2">
      <c r="S137" s="130"/>
      <c r="T137" s="130"/>
      <c r="U137" s="130"/>
      <c r="V137" s="130"/>
      <c r="W137" s="130"/>
      <c r="X137" s="130"/>
    </row>
    <row r="138" spans="19:24" s="129" customFormat="1" x14ac:dyDescent="0.2">
      <c r="S138" s="130"/>
      <c r="T138" s="130"/>
      <c r="U138" s="130"/>
      <c r="V138" s="130"/>
      <c r="W138" s="130"/>
      <c r="X138" s="130"/>
    </row>
    <row r="139" spans="19:24" s="129" customFormat="1" x14ac:dyDescent="0.2">
      <c r="S139" s="130"/>
      <c r="T139" s="130"/>
      <c r="U139" s="130"/>
      <c r="V139" s="130"/>
      <c r="W139" s="130"/>
      <c r="X139" s="130"/>
    </row>
    <row r="140" spans="19:24" s="129" customFormat="1" x14ac:dyDescent="0.2">
      <c r="S140" s="130"/>
      <c r="T140" s="130"/>
      <c r="U140" s="130"/>
      <c r="V140" s="130"/>
      <c r="W140" s="130"/>
      <c r="X140" s="130"/>
    </row>
    <row r="141" spans="19:24" s="129" customFormat="1" x14ac:dyDescent="0.2">
      <c r="S141" s="130"/>
      <c r="T141" s="130"/>
      <c r="U141" s="130"/>
      <c r="V141" s="130"/>
      <c r="W141" s="130"/>
      <c r="X141" s="130"/>
    </row>
    <row r="142" spans="19:24" s="129" customFormat="1" x14ac:dyDescent="0.2">
      <c r="S142" s="130"/>
      <c r="T142" s="130"/>
      <c r="U142" s="130"/>
      <c r="V142" s="130"/>
      <c r="W142" s="130"/>
      <c r="X142" s="130"/>
    </row>
    <row r="143" spans="19:24" s="129" customFormat="1" x14ac:dyDescent="0.2">
      <c r="S143" s="130"/>
      <c r="T143" s="130"/>
      <c r="U143" s="130"/>
      <c r="V143" s="130"/>
      <c r="W143" s="130"/>
      <c r="X143" s="130"/>
    </row>
    <row r="144" spans="19:24" s="129" customFormat="1" x14ac:dyDescent="0.2">
      <c r="S144" s="130"/>
      <c r="T144" s="130"/>
      <c r="U144" s="130"/>
      <c r="V144" s="130"/>
      <c r="W144" s="130"/>
      <c r="X144" s="130"/>
    </row>
    <row r="145" spans="19:24" s="129" customFormat="1" x14ac:dyDescent="0.2">
      <c r="S145" s="130"/>
      <c r="T145" s="130"/>
      <c r="U145" s="130"/>
      <c r="V145" s="130"/>
      <c r="W145" s="130"/>
      <c r="X145" s="130"/>
    </row>
    <row r="146" spans="19:24" s="129" customFormat="1" x14ac:dyDescent="0.2">
      <c r="S146" s="130"/>
      <c r="T146" s="130"/>
      <c r="U146" s="130"/>
      <c r="V146" s="130"/>
      <c r="W146" s="130"/>
      <c r="X146" s="130"/>
    </row>
    <row r="147" spans="19:24" s="129" customFormat="1" x14ac:dyDescent="0.2">
      <c r="S147" s="130"/>
      <c r="T147" s="130"/>
      <c r="U147" s="130"/>
      <c r="V147" s="130"/>
      <c r="W147" s="130"/>
      <c r="X147" s="130"/>
    </row>
    <row r="148" spans="19:24" s="129" customFormat="1" x14ac:dyDescent="0.2">
      <c r="S148" s="130"/>
      <c r="T148" s="130"/>
      <c r="U148" s="130"/>
      <c r="V148" s="130"/>
      <c r="W148" s="130"/>
      <c r="X148" s="130"/>
    </row>
    <row r="149" spans="19:24" s="129" customFormat="1" x14ac:dyDescent="0.2">
      <c r="S149" s="130"/>
      <c r="T149" s="130"/>
      <c r="U149" s="130"/>
      <c r="V149" s="130"/>
      <c r="W149" s="130"/>
      <c r="X149" s="130"/>
    </row>
    <row r="150" spans="19:24" s="129" customFormat="1" x14ac:dyDescent="0.2">
      <c r="S150" s="130"/>
      <c r="T150" s="130"/>
      <c r="U150" s="130"/>
      <c r="V150" s="130"/>
      <c r="W150" s="130"/>
      <c r="X150" s="130"/>
    </row>
    <row r="151" spans="19:24" s="129" customFormat="1" x14ac:dyDescent="0.2">
      <c r="S151" s="130"/>
      <c r="T151" s="130"/>
      <c r="U151" s="130"/>
      <c r="V151" s="130"/>
      <c r="W151" s="130"/>
      <c r="X151" s="130"/>
    </row>
    <row r="152" spans="19:24" s="129" customFormat="1" x14ac:dyDescent="0.2">
      <c r="S152" s="130"/>
      <c r="T152" s="130"/>
      <c r="U152" s="130"/>
      <c r="V152" s="130"/>
      <c r="W152" s="130"/>
      <c r="X152" s="130"/>
    </row>
    <row r="153" spans="19:24" s="129" customFormat="1" x14ac:dyDescent="0.2">
      <c r="S153" s="130"/>
      <c r="T153" s="130"/>
      <c r="U153" s="130"/>
      <c r="V153" s="130"/>
      <c r="W153" s="130"/>
      <c r="X153" s="130"/>
    </row>
    <row r="154" spans="19:24" s="129" customFormat="1" x14ac:dyDescent="0.2">
      <c r="S154" s="130"/>
      <c r="T154" s="130"/>
      <c r="U154" s="130"/>
      <c r="V154" s="130"/>
      <c r="W154" s="130"/>
      <c r="X154" s="130"/>
    </row>
    <row r="155" spans="19:24" s="129" customFormat="1" x14ac:dyDescent="0.2">
      <c r="S155" s="130"/>
      <c r="T155" s="130"/>
      <c r="U155" s="130"/>
      <c r="V155" s="130"/>
      <c r="W155" s="130"/>
      <c r="X155" s="130"/>
    </row>
    <row r="156" spans="19:24" s="129" customFormat="1" x14ac:dyDescent="0.2">
      <c r="S156" s="130"/>
      <c r="T156" s="130"/>
      <c r="U156" s="130"/>
      <c r="V156" s="130"/>
      <c r="W156" s="130"/>
      <c r="X156" s="130"/>
    </row>
    <row r="157" spans="19:24" s="129" customFormat="1" x14ac:dyDescent="0.2">
      <c r="S157" s="130"/>
      <c r="T157" s="130"/>
      <c r="U157" s="130"/>
      <c r="V157" s="130"/>
      <c r="W157" s="130"/>
      <c r="X157" s="130"/>
    </row>
    <row r="158" spans="19:24" s="129" customFormat="1" x14ac:dyDescent="0.2">
      <c r="S158" s="130"/>
      <c r="T158" s="130"/>
      <c r="U158" s="130"/>
      <c r="V158" s="130"/>
      <c r="W158" s="130"/>
      <c r="X158" s="130"/>
    </row>
    <row r="159" spans="19:24" s="129" customFormat="1" x14ac:dyDescent="0.2">
      <c r="S159" s="130"/>
      <c r="T159" s="130"/>
      <c r="U159" s="130"/>
      <c r="V159" s="130"/>
      <c r="W159" s="130"/>
      <c r="X159" s="130"/>
    </row>
    <row r="160" spans="19:24" s="129" customFormat="1" x14ac:dyDescent="0.2">
      <c r="S160" s="130"/>
      <c r="T160" s="130"/>
      <c r="U160" s="130"/>
      <c r="V160" s="130"/>
      <c r="W160" s="130"/>
      <c r="X160" s="130"/>
    </row>
    <row r="161" spans="19:24" s="129" customFormat="1" x14ac:dyDescent="0.2">
      <c r="S161" s="130"/>
      <c r="T161" s="130"/>
      <c r="U161" s="130"/>
      <c r="V161" s="130"/>
      <c r="W161" s="130"/>
      <c r="X161" s="130"/>
    </row>
    <row r="162" spans="19:24" s="129" customFormat="1" x14ac:dyDescent="0.2">
      <c r="S162" s="130"/>
      <c r="T162" s="130"/>
      <c r="U162" s="130"/>
      <c r="V162" s="130"/>
      <c r="W162" s="130"/>
      <c r="X162" s="130"/>
    </row>
    <row r="163" spans="19:24" s="129" customFormat="1" x14ac:dyDescent="0.2">
      <c r="S163" s="130"/>
      <c r="T163" s="130"/>
      <c r="U163" s="130"/>
      <c r="V163" s="130"/>
      <c r="W163" s="130"/>
      <c r="X163" s="130"/>
    </row>
    <row r="164" spans="19:24" s="129" customFormat="1" x14ac:dyDescent="0.2">
      <c r="S164" s="130"/>
      <c r="T164" s="130"/>
      <c r="U164" s="130"/>
      <c r="V164" s="130"/>
      <c r="W164" s="130"/>
      <c r="X164" s="130"/>
    </row>
    <row r="165" spans="19:24" s="129" customFormat="1" x14ac:dyDescent="0.2">
      <c r="S165" s="130"/>
      <c r="T165" s="130"/>
      <c r="U165" s="130"/>
      <c r="V165" s="130"/>
      <c r="W165" s="130"/>
      <c r="X165" s="130"/>
    </row>
    <row r="166" spans="19:24" s="129" customFormat="1" x14ac:dyDescent="0.2">
      <c r="S166" s="130"/>
      <c r="T166" s="130"/>
      <c r="U166" s="130"/>
      <c r="V166" s="130"/>
      <c r="W166" s="130"/>
      <c r="X166" s="130"/>
    </row>
    <row r="167" spans="19:24" s="129" customFormat="1" x14ac:dyDescent="0.2">
      <c r="S167" s="130"/>
      <c r="T167" s="130"/>
      <c r="U167" s="130"/>
      <c r="V167" s="130"/>
      <c r="W167" s="130"/>
      <c r="X167" s="130"/>
    </row>
    <row r="168" spans="19:24" s="129" customFormat="1" x14ac:dyDescent="0.2">
      <c r="S168" s="130"/>
      <c r="T168" s="130"/>
      <c r="U168" s="130"/>
      <c r="V168" s="130"/>
      <c r="W168" s="130"/>
      <c r="X168" s="130"/>
    </row>
    <row r="169" spans="19:24" s="129" customFormat="1" x14ac:dyDescent="0.2">
      <c r="S169" s="130"/>
      <c r="T169" s="130"/>
      <c r="U169" s="130"/>
      <c r="V169" s="130"/>
      <c r="W169" s="130"/>
      <c r="X169" s="130"/>
    </row>
    <row r="170" spans="19:24" s="129" customFormat="1" x14ac:dyDescent="0.2">
      <c r="S170" s="130"/>
      <c r="T170" s="130"/>
      <c r="U170" s="130"/>
      <c r="V170" s="130"/>
      <c r="W170" s="130"/>
      <c r="X170" s="130"/>
    </row>
    <row r="171" spans="19:24" s="129" customFormat="1" x14ac:dyDescent="0.2">
      <c r="S171" s="130"/>
      <c r="T171" s="130"/>
      <c r="U171" s="130"/>
      <c r="V171" s="130"/>
      <c r="W171" s="130"/>
      <c r="X171" s="130"/>
    </row>
    <row r="172" spans="19:24" s="129" customFormat="1" x14ac:dyDescent="0.2">
      <c r="S172" s="130"/>
      <c r="T172" s="130"/>
      <c r="U172" s="130"/>
      <c r="V172" s="130"/>
      <c r="W172" s="130"/>
      <c r="X172" s="130"/>
    </row>
    <row r="173" spans="19:24" s="129" customFormat="1" x14ac:dyDescent="0.2">
      <c r="S173" s="130"/>
      <c r="T173" s="130"/>
      <c r="U173" s="130"/>
      <c r="V173" s="130"/>
      <c r="W173" s="130"/>
      <c r="X173" s="130"/>
    </row>
    <row r="174" spans="19:24" s="129" customFormat="1" x14ac:dyDescent="0.2">
      <c r="S174" s="130"/>
      <c r="T174" s="130"/>
      <c r="U174" s="130"/>
      <c r="V174" s="130"/>
      <c r="W174" s="130"/>
      <c r="X174" s="130"/>
    </row>
    <row r="175" spans="19:24" s="129" customFormat="1" x14ac:dyDescent="0.2">
      <c r="S175" s="130"/>
      <c r="T175" s="130"/>
      <c r="U175" s="130"/>
      <c r="V175" s="130"/>
      <c r="W175" s="130"/>
      <c r="X175" s="130"/>
    </row>
    <row r="176" spans="19:24" s="129" customFormat="1" x14ac:dyDescent="0.2">
      <c r="S176" s="130"/>
      <c r="T176" s="130"/>
      <c r="U176" s="130"/>
      <c r="V176" s="130"/>
      <c r="W176" s="130"/>
      <c r="X176" s="130"/>
    </row>
    <row r="177" spans="19:24" s="129" customFormat="1" x14ac:dyDescent="0.2">
      <c r="S177" s="130"/>
      <c r="T177" s="130"/>
      <c r="U177" s="130"/>
      <c r="V177" s="130"/>
      <c r="W177" s="130"/>
      <c r="X177" s="130"/>
    </row>
    <row r="178" spans="19:24" s="129" customFormat="1" x14ac:dyDescent="0.2">
      <c r="S178" s="130"/>
      <c r="T178" s="130"/>
      <c r="U178" s="130"/>
      <c r="V178" s="130"/>
      <c r="W178" s="130"/>
      <c r="X178" s="130"/>
    </row>
    <row r="179" spans="19:24" s="129" customFormat="1" x14ac:dyDescent="0.2">
      <c r="S179" s="130"/>
      <c r="T179" s="130"/>
      <c r="U179" s="130"/>
      <c r="V179" s="130"/>
      <c r="W179" s="130"/>
      <c r="X179" s="130"/>
    </row>
    <row r="180" spans="19:24" s="129" customFormat="1" x14ac:dyDescent="0.2">
      <c r="S180" s="130"/>
      <c r="T180" s="130"/>
      <c r="U180" s="130"/>
      <c r="V180" s="130"/>
      <c r="W180" s="130"/>
      <c r="X180" s="130"/>
    </row>
    <row r="181" spans="19:24" s="129" customFormat="1" x14ac:dyDescent="0.2">
      <c r="S181" s="130"/>
      <c r="T181" s="130"/>
      <c r="U181" s="130"/>
      <c r="V181" s="130"/>
      <c r="W181" s="130"/>
      <c r="X181" s="130"/>
    </row>
    <row r="182" spans="19:24" s="129" customFormat="1" x14ac:dyDescent="0.2">
      <c r="S182" s="130"/>
      <c r="T182" s="130"/>
      <c r="U182" s="130"/>
      <c r="V182" s="130"/>
      <c r="W182" s="130"/>
      <c r="X182" s="130"/>
    </row>
    <row r="183" spans="19:24" s="129" customFormat="1" x14ac:dyDescent="0.2">
      <c r="S183" s="130"/>
      <c r="T183" s="130"/>
      <c r="U183" s="130"/>
      <c r="V183" s="130"/>
      <c r="W183" s="130"/>
      <c r="X183" s="130"/>
    </row>
    <row r="184" spans="19:24" s="129" customFormat="1" x14ac:dyDescent="0.2">
      <c r="S184" s="130"/>
      <c r="T184" s="130"/>
      <c r="U184" s="130"/>
      <c r="V184" s="130"/>
      <c r="W184" s="130"/>
      <c r="X184" s="130"/>
    </row>
    <row r="185" spans="19:24" s="129" customFormat="1" x14ac:dyDescent="0.2">
      <c r="S185" s="130"/>
      <c r="T185" s="130"/>
      <c r="U185" s="130"/>
      <c r="V185" s="130"/>
      <c r="W185" s="130"/>
      <c r="X185" s="130"/>
    </row>
    <row r="186" spans="19:24" s="129" customFormat="1" x14ac:dyDescent="0.2">
      <c r="S186" s="130"/>
      <c r="T186" s="130"/>
      <c r="U186" s="130"/>
      <c r="V186" s="130"/>
      <c r="W186" s="130"/>
      <c r="X186" s="130"/>
    </row>
    <row r="187" spans="19:24" s="129" customFormat="1" x14ac:dyDescent="0.2">
      <c r="S187" s="130"/>
      <c r="T187" s="130"/>
      <c r="U187" s="130"/>
      <c r="V187" s="130"/>
      <c r="W187" s="130"/>
      <c r="X187" s="130"/>
    </row>
    <row r="188" spans="19:24" s="129" customFormat="1" x14ac:dyDescent="0.2">
      <c r="S188" s="130"/>
      <c r="T188" s="130"/>
      <c r="U188" s="130"/>
      <c r="V188" s="130"/>
      <c r="W188" s="130"/>
      <c r="X188" s="130"/>
    </row>
    <row r="189" spans="19:24" s="129" customFormat="1" x14ac:dyDescent="0.2">
      <c r="S189" s="130"/>
      <c r="T189" s="130"/>
      <c r="U189" s="130"/>
      <c r="V189" s="130"/>
      <c r="W189" s="130"/>
      <c r="X189" s="130"/>
    </row>
    <row r="190" spans="19:24" s="129" customFormat="1" x14ac:dyDescent="0.2">
      <c r="S190" s="130"/>
      <c r="T190" s="130"/>
      <c r="U190" s="130"/>
      <c r="V190" s="130"/>
      <c r="W190" s="130"/>
      <c r="X190" s="130"/>
    </row>
    <row r="191" spans="19:24" s="129" customFormat="1" x14ac:dyDescent="0.2">
      <c r="S191" s="130"/>
      <c r="T191" s="130"/>
      <c r="U191" s="130"/>
      <c r="V191" s="130"/>
      <c r="W191" s="130"/>
      <c r="X191" s="130"/>
    </row>
    <row r="192" spans="19:24" s="129" customFormat="1" x14ac:dyDescent="0.2">
      <c r="S192" s="130"/>
      <c r="T192" s="130"/>
      <c r="U192" s="130"/>
      <c r="V192" s="130"/>
      <c r="W192" s="130"/>
      <c r="X192" s="130"/>
    </row>
    <row r="193" spans="19:24" s="129" customFormat="1" x14ac:dyDescent="0.2">
      <c r="S193" s="130"/>
      <c r="T193" s="130"/>
      <c r="U193" s="130"/>
      <c r="V193" s="130"/>
      <c r="W193" s="130"/>
      <c r="X193" s="130"/>
    </row>
    <row r="194" spans="19:24" s="129" customFormat="1" x14ac:dyDescent="0.2">
      <c r="S194" s="130"/>
      <c r="T194" s="130"/>
      <c r="U194" s="130"/>
      <c r="V194" s="130"/>
      <c r="W194" s="130"/>
      <c r="X194" s="130"/>
    </row>
    <row r="195" spans="19:24" s="129" customFormat="1" x14ac:dyDescent="0.2">
      <c r="S195" s="130"/>
      <c r="T195" s="130"/>
      <c r="U195" s="130"/>
      <c r="V195" s="130"/>
      <c r="W195" s="130"/>
      <c r="X195" s="130"/>
    </row>
    <row r="196" spans="19:24" s="129" customFormat="1" x14ac:dyDescent="0.2">
      <c r="S196" s="130"/>
      <c r="T196" s="130"/>
      <c r="U196" s="130"/>
      <c r="V196" s="130"/>
      <c r="W196" s="130"/>
      <c r="X196" s="130"/>
    </row>
    <row r="197" spans="19:24" s="129" customFormat="1" x14ac:dyDescent="0.2">
      <c r="S197" s="130"/>
      <c r="T197" s="130"/>
      <c r="U197" s="130"/>
      <c r="V197" s="130"/>
      <c r="W197" s="130"/>
      <c r="X197" s="130"/>
    </row>
    <row r="198" spans="19:24" s="129" customFormat="1" x14ac:dyDescent="0.2">
      <c r="S198" s="130"/>
      <c r="T198" s="130"/>
      <c r="U198" s="130"/>
      <c r="V198" s="130"/>
      <c r="W198" s="130"/>
      <c r="X198" s="130"/>
    </row>
    <row r="199" spans="19:24" s="129" customFormat="1" x14ac:dyDescent="0.2">
      <c r="S199" s="130"/>
      <c r="T199" s="130"/>
      <c r="U199" s="130"/>
      <c r="V199" s="130"/>
      <c r="W199" s="130"/>
      <c r="X199" s="130"/>
    </row>
    <row r="200" spans="19:24" s="129" customFormat="1" x14ac:dyDescent="0.2">
      <c r="S200" s="130"/>
      <c r="T200" s="130"/>
      <c r="U200" s="130"/>
      <c r="V200" s="130"/>
      <c r="W200" s="130"/>
      <c r="X200" s="130"/>
    </row>
    <row r="201" spans="19:24" s="129" customFormat="1" x14ac:dyDescent="0.2">
      <c r="S201" s="130"/>
      <c r="T201" s="130"/>
      <c r="U201" s="130"/>
      <c r="V201" s="130"/>
      <c r="W201" s="130"/>
      <c r="X201" s="130"/>
    </row>
    <row r="202" spans="19:24" s="129" customFormat="1" x14ac:dyDescent="0.2">
      <c r="S202" s="130"/>
      <c r="T202" s="130"/>
      <c r="U202" s="130"/>
      <c r="V202" s="130"/>
      <c r="W202" s="130"/>
      <c r="X202" s="130"/>
    </row>
    <row r="203" spans="19:24" s="129" customFormat="1" x14ac:dyDescent="0.2">
      <c r="S203" s="130"/>
      <c r="T203" s="130"/>
      <c r="U203" s="130"/>
      <c r="V203" s="130"/>
      <c r="W203" s="130"/>
      <c r="X203" s="130"/>
    </row>
    <row r="204" spans="19:24" s="129" customFormat="1" x14ac:dyDescent="0.2">
      <c r="S204" s="130"/>
      <c r="T204" s="130"/>
      <c r="U204" s="130"/>
      <c r="V204" s="130"/>
      <c r="W204" s="130"/>
      <c r="X204" s="130"/>
    </row>
    <row r="205" spans="19:24" s="129" customFormat="1" x14ac:dyDescent="0.2">
      <c r="S205" s="130"/>
      <c r="T205" s="130"/>
      <c r="U205" s="130"/>
      <c r="V205" s="130"/>
      <c r="W205" s="130"/>
      <c r="X205" s="130"/>
    </row>
    <row r="206" spans="19:24" s="129" customFormat="1" x14ac:dyDescent="0.2">
      <c r="S206" s="130"/>
      <c r="T206" s="130"/>
      <c r="U206" s="130"/>
      <c r="V206" s="130"/>
      <c r="W206" s="130"/>
      <c r="X206" s="130"/>
    </row>
    <row r="207" spans="19:24" s="129" customFormat="1" x14ac:dyDescent="0.2">
      <c r="S207" s="130"/>
      <c r="T207" s="130"/>
      <c r="U207" s="130"/>
      <c r="V207" s="130"/>
      <c r="W207" s="130"/>
      <c r="X207" s="130"/>
    </row>
    <row r="208" spans="19:24" s="129" customFormat="1" x14ac:dyDescent="0.2">
      <c r="S208" s="130"/>
      <c r="T208" s="130"/>
      <c r="U208" s="130"/>
      <c r="V208" s="130"/>
      <c r="W208" s="130"/>
      <c r="X208" s="130"/>
    </row>
    <row r="209" spans="19:24" s="129" customFormat="1" x14ac:dyDescent="0.2">
      <c r="S209" s="130"/>
      <c r="T209" s="130"/>
      <c r="U209" s="130"/>
      <c r="V209" s="130"/>
      <c r="W209" s="130"/>
      <c r="X209" s="130"/>
    </row>
    <row r="210" spans="19:24" s="129" customFormat="1" x14ac:dyDescent="0.2">
      <c r="S210" s="130"/>
      <c r="T210" s="130"/>
      <c r="U210" s="130"/>
      <c r="V210" s="130"/>
      <c r="W210" s="130"/>
      <c r="X210" s="130"/>
    </row>
    <row r="211" spans="19:24" s="129" customFormat="1" x14ac:dyDescent="0.2">
      <c r="S211" s="130"/>
      <c r="T211" s="130"/>
      <c r="U211" s="130"/>
      <c r="V211" s="130"/>
      <c r="W211" s="130"/>
      <c r="X211" s="130"/>
    </row>
    <row r="212" spans="19:24" s="129" customFormat="1" x14ac:dyDescent="0.2">
      <c r="S212" s="130"/>
      <c r="T212" s="130"/>
      <c r="U212" s="130"/>
      <c r="V212" s="130"/>
      <c r="W212" s="130"/>
      <c r="X212" s="130"/>
    </row>
    <row r="213" spans="19:24" s="129" customFormat="1" x14ac:dyDescent="0.2">
      <c r="S213" s="130"/>
      <c r="T213" s="130"/>
      <c r="U213" s="130"/>
      <c r="V213" s="130"/>
      <c r="W213" s="130"/>
      <c r="X213" s="130"/>
    </row>
    <row r="214" spans="19:24" s="129" customFormat="1" x14ac:dyDescent="0.2">
      <c r="S214" s="130"/>
      <c r="T214" s="130"/>
      <c r="U214" s="130"/>
      <c r="V214" s="130"/>
      <c r="W214" s="130"/>
      <c r="X214" s="130"/>
    </row>
    <row r="215" spans="19:24" s="129" customFormat="1" x14ac:dyDescent="0.2">
      <c r="S215" s="130"/>
      <c r="T215" s="130"/>
      <c r="U215" s="130"/>
      <c r="V215" s="130"/>
      <c r="W215" s="130"/>
      <c r="X215" s="130"/>
    </row>
    <row r="216" spans="19:24" s="129" customFormat="1" x14ac:dyDescent="0.2">
      <c r="S216" s="130"/>
      <c r="T216" s="130"/>
      <c r="U216" s="130"/>
      <c r="V216" s="130"/>
      <c r="W216" s="130"/>
      <c r="X216" s="130"/>
    </row>
    <row r="217" spans="19:24" s="129" customFormat="1" x14ac:dyDescent="0.2">
      <c r="S217" s="130"/>
      <c r="T217" s="130"/>
      <c r="U217" s="130"/>
      <c r="V217" s="130"/>
      <c r="W217" s="130"/>
      <c r="X217" s="130"/>
    </row>
    <row r="218" spans="19:24" s="129" customFormat="1" x14ac:dyDescent="0.2">
      <c r="S218" s="130"/>
      <c r="T218" s="130"/>
      <c r="U218" s="130"/>
      <c r="V218" s="130"/>
      <c r="W218" s="130"/>
      <c r="X218" s="130"/>
    </row>
    <row r="219" spans="19:24" s="129" customFormat="1" x14ac:dyDescent="0.2">
      <c r="S219" s="130"/>
      <c r="T219" s="130"/>
      <c r="U219" s="130"/>
      <c r="V219" s="130"/>
      <c r="W219" s="130"/>
      <c r="X219" s="130"/>
    </row>
    <row r="220" spans="19:24" s="129" customFormat="1" x14ac:dyDescent="0.2">
      <c r="S220" s="130"/>
      <c r="T220" s="130"/>
      <c r="U220" s="130"/>
      <c r="V220" s="130"/>
      <c r="W220" s="130"/>
      <c r="X220" s="130"/>
    </row>
    <row r="221" spans="19:24" s="129" customFormat="1" x14ac:dyDescent="0.2">
      <c r="S221" s="130"/>
      <c r="T221" s="130"/>
      <c r="U221" s="130"/>
      <c r="V221" s="130"/>
      <c r="W221" s="130"/>
      <c r="X221" s="130"/>
    </row>
    <row r="222" spans="19:24" s="129" customFormat="1" x14ac:dyDescent="0.2">
      <c r="S222" s="130"/>
      <c r="T222" s="130"/>
      <c r="U222" s="130"/>
      <c r="V222" s="130"/>
      <c r="W222" s="130"/>
      <c r="X222" s="130"/>
    </row>
    <row r="223" spans="19:24" s="129" customFormat="1" x14ac:dyDescent="0.2">
      <c r="S223" s="130"/>
      <c r="T223" s="130"/>
      <c r="U223" s="130"/>
      <c r="V223" s="130"/>
      <c r="W223" s="130"/>
      <c r="X223" s="130"/>
    </row>
    <row r="224" spans="19:24" s="129" customFormat="1" x14ac:dyDescent="0.2">
      <c r="S224" s="130"/>
      <c r="T224" s="130"/>
      <c r="U224" s="130"/>
      <c r="V224" s="130"/>
      <c r="W224" s="130"/>
      <c r="X224" s="130"/>
    </row>
    <row r="225" spans="19:24" s="129" customFormat="1" x14ac:dyDescent="0.2">
      <c r="S225" s="130"/>
      <c r="T225" s="130"/>
      <c r="U225" s="130"/>
      <c r="V225" s="130"/>
      <c r="W225" s="130"/>
      <c r="X225" s="130"/>
    </row>
    <row r="226" spans="19:24" s="129" customFormat="1" x14ac:dyDescent="0.2">
      <c r="S226" s="130"/>
      <c r="T226" s="130"/>
      <c r="U226" s="130"/>
      <c r="V226" s="130"/>
      <c r="W226" s="130"/>
      <c r="X226" s="130"/>
    </row>
    <row r="227" spans="19:24" s="129" customFormat="1" x14ac:dyDescent="0.2">
      <c r="S227" s="130"/>
      <c r="T227" s="130"/>
      <c r="U227" s="130"/>
      <c r="V227" s="130"/>
      <c r="W227" s="130"/>
      <c r="X227" s="130"/>
    </row>
    <row r="228" spans="19:24" s="129" customFormat="1" x14ac:dyDescent="0.2">
      <c r="S228" s="130"/>
      <c r="T228" s="130"/>
      <c r="U228" s="130"/>
      <c r="V228" s="130"/>
      <c r="W228" s="130"/>
      <c r="X228" s="130"/>
    </row>
    <row r="229" spans="19:24" s="129" customFormat="1" x14ac:dyDescent="0.2">
      <c r="S229" s="130"/>
      <c r="T229" s="130"/>
      <c r="U229" s="130"/>
      <c r="V229" s="130"/>
      <c r="W229" s="130"/>
      <c r="X229" s="130"/>
    </row>
    <row r="230" spans="19:24" s="129" customFormat="1" x14ac:dyDescent="0.2">
      <c r="S230" s="130"/>
      <c r="T230" s="130"/>
      <c r="U230" s="130"/>
      <c r="V230" s="130"/>
      <c r="W230" s="130"/>
      <c r="X230" s="130"/>
    </row>
    <row r="231" spans="19:24" s="129" customFormat="1" x14ac:dyDescent="0.2">
      <c r="S231" s="130"/>
      <c r="T231" s="130"/>
      <c r="U231" s="130"/>
      <c r="V231" s="130"/>
      <c r="W231" s="130"/>
      <c r="X231" s="130"/>
    </row>
    <row r="232" spans="19:24" s="129" customFormat="1" x14ac:dyDescent="0.2">
      <c r="S232" s="130"/>
      <c r="T232" s="130"/>
      <c r="U232" s="130"/>
      <c r="V232" s="130"/>
      <c r="W232" s="130"/>
      <c r="X232" s="130"/>
    </row>
    <row r="233" spans="19:24" s="129" customFormat="1" x14ac:dyDescent="0.2">
      <c r="S233" s="130"/>
      <c r="T233" s="130"/>
      <c r="U233" s="130"/>
      <c r="V233" s="130"/>
      <c r="W233" s="130"/>
      <c r="X233" s="130"/>
    </row>
    <row r="234" spans="19:24" s="129" customFormat="1" x14ac:dyDescent="0.2">
      <c r="S234" s="130"/>
      <c r="T234" s="130"/>
      <c r="U234" s="130"/>
      <c r="V234" s="130"/>
      <c r="W234" s="130"/>
      <c r="X234" s="130"/>
    </row>
    <row r="235" spans="19:24" s="129" customFormat="1" x14ac:dyDescent="0.2">
      <c r="S235" s="130"/>
      <c r="T235" s="130"/>
      <c r="U235" s="130"/>
      <c r="V235" s="130"/>
      <c r="W235" s="130"/>
      <c r="X235" s="130"/>
    </row>
    <row r="236" spans="19:24" s="129" customFormat="1" x14ac:dyDescent="0.2">
      <c r="S236" s="130"/>
      <c r="T236" s="130"/>
      <c r="U236" s="130"/>
      <c r="V236" s="130"/>
      <c r="W236" s="130"/>
      <c r="X236" s="130"/>
    </row>
    <row r="237" spans="19:24" s="129" customFormat="1" x14ac:dyDescent="0.2">
      <c r="S237" s="130"/>
      <c r="T237" s="130"/>
      <c r="U237" s="130"/>
      <c r="V237" s="130"/>
      <c r="W237" s="130"/>
      <c r="X237" s="130"/>
    </row>
    <row r="238" spans="19:24" s="129" customFormat="1" x14ac:dyDescent="0.2">
      <c r="S238" s="130"/>
      <c r="T238" s="130"/>
      <c r="U238" s="130"/>
      <c r="V238" s="130"/>
      <c r="W238" s="130"/>
      <c r="X238" s="130"/>
    </row>
    <row r="239" spans="19:24" s="129" customFormat="1" x14ac:dyDescent="0.2">
      <c r="S239" s="130"/>
      <c r="T239" s="130"/>
      <c r="U239" s="130"/>
      <c r="V239" s="130"/>
      <c r="W239" s="130"/>
      <c r="X239" s="130"/>
    </row>
    <row r="240" spans="19:24" s="129" customFormat="1" x14ac:dyDescent="0.2">
      <c r="S240" s="130"/>
      <c r="T240" s="130"/>
      <c r="U240" s="130"/>
      <c r="V240" s="130"/>
      <c r="W240" s="130"/>
      <c r="X240" s="130"/>
    </row>
    <row r="241" spans="19:24" s="129" customFormat="1" x14ac:dyDescent="0.2">
      <c r="S241" s="130"/>
      <c r="T241" s="130"/>
      <c r="U241" s="130"/>
      <c r="V241" s="130"/>
      <c r="W241" s="130"/>
      <c r="X241" s="130"/>
    </row>
    <row r="242" spans="19:24" s="129" customFormat="1" x14ac:dyDescent="0.2">
      <c r="S242" s="130"/>
      <c r="T242" s="130"/>
      <c r="U242" s="130"/>
      <c r="V242" s="130"/>
      <c r="W242" s="130"/>
      <c r="X242" s="130"/>
    </row>
    <row r="243" spans="19:24" s="129" customFormat="1" x14ac:dyDescent="0.2">
      <c r="S243" s="130"/>
      <c r="T243" s="130"/>
      <c r="U243" s="130"/>
      <c r="V243" s="130"/>
      <c r="W243" s="130"/>
      <c r="X243" s="130"/>
    </row>
    <row r="244" spans="19:24" s="129" customFormat="1" x14ac:dyDescent="0.2">
      <c r="S244" s="130"/>
      <c r="T244" s="130"/>
      <c r="U244" s="130"/>
      <c r="V244" s="130"/>
      <c r="W244" s="130"/>
      <c r="X244" s="130"/>
    </row>
    <row r="245" spans="19:24" s="129" customFormat="1" x14ac:dyDescent="0.2">
      <c r="S245" s="130"/>
      <c r="T245" s="130"/>
      <c r="U245" s="130"/>
      <c r="V245" s="130"/>
      <c r="W245" s="130"/>
      <c r="X245" s="130"/>
    </row>
    <row r="246" spans="19:24" s="129" customFormat="1" x14ac:dyDescent="0.2">
      <c r="S246" s="130"/>
      <c r="T246" s="130"/>
      <c r="U246" s="130"/>
      <c r="V246" s="130"/>
      <c r="W246" s="130"/>
      <c r="X246" s="130"/>
    </row>
    <row r="247" spans="19:24" s="129" customFormat="1" x14ac:dyDescent="0.2">
      <c r="S247" s="130"/>
      <c r="T247" s="130"/>
      <c r="U247" s="130"/>
      <c r="V247" s="130"/>
      <c r="W247" s="130"/>
      <c r="X247" s="130"/>
    </row>
    <row r="248" spans="19:24" s="129" customFormat="1" x14ac:dyDescent="0.2">
      <c r="S248" s="130"/>
      <c r="T248" s="130"/>
      <c r="U248" s="130"/>
      <c r="V248" s="130"/>
      <c r="W248" s="130"/>
      <c r="X248" s="130"/>
    </row>
    <row r="249" spans="19:24" s="129" customFormat="1" x14ac:dyDescent="0.2">
      <c r="S249" s="130"/>
      <c r="T249" s="130"/>
      <c r="U249" s="130"/>
      <c r="V249" s="130"/>
      <c r="W249" s="130"/>
      <c r="X249" s="130"/>
    </row>
    <row r="250" spans="19:24" s="129" customFormat="1" x14ac:dyDescent="0.2">
      <c r="S250" s="130"/>
      <c r="T250" s="130"/>
      <c r="U250" s="130"/>
      <c r="V250" s="130"/>
      <c r="W250" s="130"/>
      <c r="X250" s="130"/>
    </row>
    <row r="251" spans="19:24" s="129" customFormat="1" x14ac:dyDescent="0.2">
      <c r="S251" s="130"/>
      <c r="T251" s="130"/>
      <c r="U251" s="130"/>
      <c r="V251" s="130"/>
      <c r="W251" s="130"/>
      <c r="X251" s="130"/>
    </row>
    <row r="252" spans="19:24" s="129" customFormat="1" x14ac:dyDescent="0.2">
      <c r="S252" s="130"/>
      <c r="T252" s="130"/>
      <c r="U252" s="130"/>
      <c r="V252" s="130"/>
      <c r="W252" s="130"/>
      <c r="X252" s="130"/>
    </row>
    <row r="253" spans="19:24" s="129" customFormat="1" x14ac:dyDescent="0.2">
      <c r="S253" s="130"/>
      <c r="T253" s="130"/>
      <c r="U253" s="130"/>
      <c r="V253" s="130"/>
      <c r="W253" s="130"/>
      <c r="X253" s="130"/>
    </row>
    <row r="254" spans="19:24" s="129" customFormat="1" x14ac:dyDescent="0.2">
      <c r="S254" s="130"/>
      <c r="T254" s="130"/>
      <c r="U254" s="130"/>
      <c r="V254" s="130"/>
      <c r="W254" s="130"/>
      <c r="X254" s="130"/>
    </row>
    <row r="255" spans="19:24" s="129" customFormat="1" x14ac:dyDescent="0.2">
      <c r="S255" s="130"/>
      <c r="T255" s="130"/>
      <c r="U255" s="130"/>
      <c r="V255" s="130"/>
      <c r="W255" s="130"/>
      <c r="X255" s="130"/>
    </row>
    <row r="256" spans="19:24" s="129" customFormat="1" x14ac:dyDescent="0.2">
      <c r="S256" s="130"/>
      <c r="T256" s="130"/>
      <c r="U256" s="130"/>
      <c r="V256" s="130"/>
      <c r="W256" s="130"/>
      <c r="X256" s="130"/>
    </row>
    <row r="257" spans="19:24" s="129" customFormat="1" x14ac:dyDescent="0.2">
      <c r="S257" s="130"/>
      <c r="T257" s="130"/>
      <c r="U257" s="130"/>
      <c r="V257" s="130"/>
      <c r="W257" s="130"/>
      <c r="X257" s="130"/>
    </row>
    <row r="258" spans="19:24" s="129" customFormat="1" x14ac:dyDescent="0.2">
      <c r="S258" s="130"/>
      <c r="T258" s="130"/>
      <c r="U258" s="130"/>
      <c r="V258" s="130"/>
      <c r="W258" s="130"/>
      <c r="X258" s="130"/>
    </row>
    <row r="259" spans="19:24" s="129" customFormat="1" x14ac:dyDescent="0.2">
      <c r="S259" s="130"/>
      <c r="T259" s="130"/>
      <c r="U259" s="130"/>
      <c r="V259" s="130"/>
      <c r="W259" s="130"/>
      <c r="X259" s="130"/>
    </row>
    <row r="260" spans="19:24" s="129" customFormat="1" x14ac:dyDescent="0.2">
      <c r="S260" s="130"/>
      <c r="T260" s="130"/>
      <c r="U260" s="130"/>
      <c r="V260" s="130"/>
      <c r="W260" s="130"/>
      <c r="X260" s="130"/>
    </row>
    <row r="261" spans="19:24" s="129" customFormat="1" x14ac:dyDescent="0.2">
      <c r="S261" s="130"/>
      <c r="T261" s="130"/>
      <c r="U261" s="130"/>
      <c r="V261" s="130"/>
      <c r="W261" s="130"/>
      <c r="X261" s="130"/>
    </row>
    <row r="262" spans="19:24" s="129" customFormat="1" x14ac:dyDescent="0.2">
      <c r="S262" s="130"/>
      <c r="T262" s="130"/>
      <c r="U262" s="130"/>
      <c r="V262" s="130"/>
      <c r="W262" s="130"/>
      <c r="X262" s="130"/>
    </row>
    <row r="263" spans="19:24" s="129" customFormat="1" x14ac:dyDescent="0.2">
      <c r="S263" s="130"/>
      <c r="T263" s="130"/>
      <c r="U263" s="130"/>
      <c r="V263" s="130"/>
      <c r="W263" s="130"/>
      <c r="X263" s="130"/>
    </row>
    <row r="264" spans="19:24" s="129" customFormat="1" x14ac:dyDescent="0.2">
      <c r="S264" s="130"/>
      <c r="T264" s="130"/>
      <c r="U264" s="130"/>
      <c r="V264" s="130"/>
      <c r="W264" s="130"/>
      <c r="X264" s="130"/>
    </row>
    <row r="265" spans="19:24" s="129" customFormat="1" x14ac:dyDescent="0.2">
      <c r="S265" s="130"/>
      <c r="T265" s="130"/>
      <c r="U265" s="130"/>
      <c r="V265" s="130"/>
      <c r="W265" s="130"/>
      <c r="X265" s="130"/>
    </row>
    <row r="266" spans="19:24" s="129" customFormat="1" x14ac:dyDescent="0.2">
      <c r="S266" s="130"/>
      <c r="T266" s="130"/>
      <c r="U266" s="130"/>
      <c r="V266" s="130"/>
      <c r="W266" s="130"/>
      <c r="X266" s="130"/>
    </row>
    <row r="267" spans="19:24" s="129" customFormat="1" x14ac:dyDescent="0.2">
      <c r="S267" s="130"/>
      <c r="T267" s="130"/>
      <c r="U267" s="130"/>
      <c r="V267" s="130"/>
      <c r="W267" s="130"/>
      <c r="X267" s="130"/>
    </row>
    <row r="268" spans="19:24" s="129" customFormat="1" x14ac:dyDescent="0.2">
      <c r="S268" s="130"/>
      <c r="T268" s="130"/>
      <c r="U268" s="130"/>
      <c r="V268" s="130"/>
      <c r="W268" s="130"/>
      <c r="X268" s="130"/>
    </row>
    <row r="269" spans="19:24" s="129" customFormat="1" x14ac:dyDescent="0.2">
      <c r="S269" s="130"/>
      <c r="T269" s="130"/>
      <c r="U269" s="130"/>
      <c r="V269" s="130"/>
      <c r="W269" s="130"/>
      <c r="X269" s="130"/>
    </row>
    <row r="270" spans="19:24" s="129" customFormat="1" x14ac:dyDescent="0.2">
      <c r="S270" s="130"/>
      <c r="T270" s="130"/>
      <c r="U270" s="130"/>
      <c r="V270" s="130"/>
      <c r="W270" s="130"/>
      <c r="X270" s="130"/>
    </row>
    <row r="271" spans="19:24" s="129" customFormat="1" x14ac:dyDescent="0.2">
      <c r="S271" s="130"/>
      <c r="T271" s="130"/>
      <c r="U271" s="130"/>
      <c r="V271" s="130"/>
      <c r="W271" s="130"/>
      <c r="X271" s="130"/>
    </row>
    <row r="272" spans="19:24" s="129" customFormat="1" x14ac:dyDescent="0.2">
      <c r="S272" s="130"/>
      <c r="T272" s="130"/>
      <c r="U272" s="130"/>
      <c r="V272" s="130"/>
      <c r="W272" s="130"/>
      <c r="X272" s="130"/>
    </row>
    <row r="273" spans="19:24" s="129" customFormat="1" x14ac:dyDescent="0.2">
      <c r="S273" s="130"/>
      <c r="T273" s="130"/>
      <c r="U273" s="130"/>
      <c r="V273" s="130"/>
      <c r="W273" s="130"/>
      <c r="X273" s="130"/>
    </row>
    <row r="274" spans="19:24" s="129" customFormat="1" x14ac:dyDescent="0.2">
      <c r="S274" s="130"/>
      <c r="T274" s="130"/>
      <c r="U274" s="130"/>
      <c r="V274" s="130"/>
      <c r="W274" s="130"/>
      <c r="X274" s="130"/>
    </row>
    <row r="275" spans="19:24" s="129" customFormat="1" x14ac:dyDescent="0.2">
      <c r="S275" s="130"/>
      <c r="T275" s="130"/>
      <c r="U275" s="130"/>
      <c r="V275" s="130"/>
      <c r="W275" s="130"/>
      <c r="X275" s="130"/>
    </row>
    <row r="276" spans="19:24" s="129" customFormat="1" x14ac:dyDescent="0.2">
      <c r="S276" s="130"/>
      <c r="T276" s="130"/>
      <c r="U276" s="130"/>
      <c r="V276" s="130"/>
      <c r="W276" s="130"/>
      <c r="X276" s="130"/>
    </row>
    <row r="277" spans="19:24" s="129" customFormat="1" x14ac:dyDescent="0.2">
      <c r="S277" s="130"/>
      <c r="T277" s="130"/>
      <c r="U277" s="130"/>
      <c r="V277" s="130"/>
      <c r="W277" s="130"/>
      <c r="X277" s="130"/>
    </row>
    <row r="278" spans="19:24" s="129" customFormat="1" x14ac:dyDescent="0.2">
      <c r="S278" s="130"/>
      <c r="T278" s="130"/>
      <c r="U278" s="130"/>
      <c r="V278" s="130"/>
      <c r="W278" s="130"/>
      <c r="X278" s="130"/>
    </row>
    <row r="279" spans="19:24" s="129" customFormat="1" x14ac:dyDescent="0.2">
      <c r="S279" s="130"/>
      <c r="T279" s="130"/>
      <c r="U279" s="130"/>
      <c r="V279" s="130"/>
      <c r="W279" s="130"/>
      <c r="X279" s="130"/>
    </row>
    <row r="280" spans="19:24" s="129" customFormat="1" x14ac:dyDescent="0.2">
      <c r="S280" s="130"/>
      <c r="T280" s="130"/>
      <c r="U280" s="130"/>
      <c r="V280" s="130"/>
      <c r="W280" s="130"/>
      <c r="X280" s="130"/>
    </row>
    <row r="281" spans="19:24" s="129" customFormat="1" x14ac:dyDescent="0.2">
      <c r="S281" s="130"/>
      <c r="T281" s="130"/>
      <c r="U281" s="130"/>
      <c r="V281" s="130"/>
      <c r="W281" s="130"/>
      <c r="X281" s="130"/>
    </row>
    <row r="282" spans="19:24" s="129" customFormat="1" x14ac:dyDescent="0.2">
      <c r="S282" s="130"/>
      <c r="T282" s="130"/>
      <c r="U282" s="130"/>
      <c r="V282" s="130"/>
      <c r="W282" s="130"/>
      <c r="X282" s="130"/>
    </row>
    <row r="283" spans="19:24" s="129" customFormat="1" x14ac:dyDescent="0.2">
      <c r="S283" s="130"/>
      <c r="T283" s="130"/>
      <c r="U283" s="130"/>
      <c r="V283" s="130"/>
      <c r="W283" s="130"/>
      <c r="X283" s="130"/>
    </row>
    <row r="284" spans="19:24" s="129" customFormat="1" x14ac:dyDescent="0.2">
      <c r="S284" s="130"/>
      <c r="T284" s="130"/>
      <c r="U284" s="130"/>
      <c r="V284" s="130"/>
      <c r="W284" s="130"/>
      <c r="X284" s="130"/>
    </row>
    <row r="285" spans="19:24" s="129" customFormat="1" x14ac:dyDescent="0.2">
      <c r="S285" s="130"/>
      <c r="T285" s="130"/>
      <c r="U285" s="130"/>
      <c r="V285" s="130"/>
      <c r="W285" s="130"/>
      <c r="X285" s="130"/>
    </row>
    <row r="286" spans="19:24" s="129" customFormat="1" x14ac:dyDescent="0.2">
      <c r="S286" s="130"/>
      <c r="T286" s="130"/>
      <c r="U286" s="130"/>
      <c r="V286" s="130"/>
      <c r="W286" s="130"/>
      <c r="X286" s="130"/>
    </row>
    <row r="287" spans="19:24" s="129" customFormat="1" x14ac:dyDescent="0.2">
      <c r="S287" s="130"/>
      <c r="T287" s="130"/>
      <c r="U287" s="130"/>
      <c r="V287" s="130"/>
      <c r="W287" s="130"/>
      <c r="X287" s="130"/>
    </row>
    <row r="288" spans="19:24" s="129" customFormat="1" x14ac:dyDescent="0.2">
      <c r="S288" s="130"/>
      <c r="T288" s="130"/>
      <c r="U288" s="130"/>
      <c r="V288" s="130"/>
      <c r="W288" s="130"/>
      <c r="X288" s="130"/>
    </row>
    <row r="289" spans="19:24" s="129" customFormat="1" x14ac:dyDescent="0.2">
      <c r="S289" s="130"/>
      <c r="T289" s="130"/>
      <c r="U289" s="130"/>
      <c r="V289" s="130"/>
      <c r="W289" s="130"/>
      <c r="X289" s="130"/>
    </row>
    <row r="290" spans="19:24" s="129" customFormat="1" x14ac:dyDescent="0.2">
      <c r="S290" s="130"/>
      <c r="T290" s="130"/>
      <c r="U290" s="130"/>
      <c r="V290" s="130"/>
      <c r="W290" s="130"/>
      <c r="X290" s="130"/>
    </row>
    <row r="291" spans="19:24" s="129" customFormat="1" x14ac:dyDescent="0.2">
      <c r="S291" s="130"/>
      <c r="T291" s="130"/>
      <c r="U291" s="130"/>
      <c r="V291" s="130"/>
      <c r="W291" s="130"/>
      <c r="X291" s="130"/>
    </row>
    <row r="292" spans="19:24" s="129" customFormat="1" x14ac:dyDescent="0.2">
      <c r="S292" s="130"/>
      <c r="T292" s="130"/>
      <c r="U292" s="130"/>
      <c r="V292" s="130"/>
      <c r="W292" s="130"/>
      <c r="X292" s="130"/>
    </row>
    <row r="293" spans="19:24" s="129" customFormat="1" x14ac:dyDescent="0.2">
      <c r="S293" s="130"/>
      <c r="T293" s="130"/>
      <c r="U293" s="130"/>
      <c r="V293" s="130"/>
      <c r="W293" s="130"/>
      <c r="X293" s="130"/>
    </row>
    <row r="294" spans="19:24" s="129" customFormat="1" x14ac:dyDescent="0.2">
      <c r="S294" s="130"/>
      <c r="T294" s="130"/>
      <c r="U294" s="130"/>
      <c r="V294" s="130"/>
      <c r="W294" s="130"/>
      <c r="X294" s="130"/>
    </row>
    <row r="295" spans="19:24" s="129" customFormat="1" x14ac:dyDescent="0.2">
      <c r="S295" s="130"/>
      <c r="T295" s="130"/>
      <c r="U295" s="130"/>
      <c r="V295" s="130"/>
      <c r="W295" s="130"/>
      <c r="X295" s="130"/>
    </row>
    <row r="296" spans="19:24" s="129" customFormat="1" x14ac:dyDescent="0.2">
      <c r="S296" s="130"/>
      <c r="T296" s="130"/>
      <c r="U296" s="130"/>
      <c r="V296" s="130"/>
      <c r="W296" s="130"/>
      <c r="X296" s="130"/>
    </row>
    <row r="297" spans="19:24" s="129" customFormat="1" x14ac:dyDescent="0.2">
      <c r="S297" s="130"/>
      <c r="T297" s="130"/>
      <c r="U297" s="130"/>
      <c r="V297" s="130"/>
      <c r="W297" s="130"/>
      <c r="X297" s="130"/>
    </row>
    <row r="298" spans="19:24" s="129" customFormat="1" x14ac:dyDescent="0.2">
      <c r="S298" s="130"/>
      <c r="T298" s="130"/>
      <c r="U298" s="130"/>
      <c r="V298" s="130"/>
      <c r="W298" s="130"/>
      <c r="X298" s="130"/>
    </row>
    <row r="299" spans="19:24" s="129" customFormat="1" x14ac:dyDescent="0.2">
      <c r="S299" s="130"/>
      <c r="T299" s="130"/>
      <c r="U299" s="130"/>
      <c r="V299" s="130"/>
      <c r="W299" s="130"/>
      <c r="X299" s="130"/>
    </row>
    <row r="300" spans="19:24" s="129" customFormat="1" x14ac:dyDescent="0.2">
      <c r="S300" s="130"/>
      <c r="T300" s="130"/>
      <c r="U300" s="130"/>
      <c r="V300" s="130"/>
      <c r="W300" s="130"/>
      <c r="X300" s="130"/>
    </row>
    <row r="301" spans="19:24" s="129" customFormat="1" x14ac:dyDescent="0.2">
      <c r="S301" s="130"/>
      <c r="T301" s="130"/>
      <c r="U301" s="130"/>
      <c r="V301" s="130"/>
      <c r="W301" s="130"/>
      <c r="X301" s="130"/>
    </row>
    <row r="302" spans="19:24" s="129" customFormat="1" x14ac:dyDescent="0.2">
      <c r="S302" s="130"/>
      <c r="T302" s="130"/>
      <c r="U302" s="130"/>
      <c r="V302" s="130"/>
      <c r="W302" s="130"/>
      <c r="X302" s="130"/>
    </row>
    <row r="303" spans="19:24" s="129" customFormat="1" x14ac:dyDescent="0.2">
      <c r="S303" s="130"/>
      <c r="T303" s="130"/>
      <c r="U303" s="130"/>
      <c r="V303" s="130"/>
      <c r="W303" s="130"/>
      <c r="X303" s="130"/>
    </row>
    <row r="304" spans="19:24" s="129" customFormat="1" x14ac:dyDescent="0.2">
      <c r="S304" s="130"/>
      <c r="T304" s="130"/>
      <c r="U304" s="130"/>
      <c r="V304" s="130"/>
      <c r="W304" s="130"/>
      <c r="X304" s="130"/>
    </row>
    <row r="305" spans="19:24" s="129" customFormat="1" x14ac:dyDescent="0.2">
      <c r="S305" s="130"/>
      <c r="T305" s="130"/>
      <c r="U305" s="130"/>
      <c r="V305" s="130"/>
      <c r="W305" s="130"/>
      <c r="X305" s="130"/>
    </row>
    <row r="306" spans="19:24" s="129" customFormat="1" x14ac:dyDescent="0.2">
      <c r="S306" s="130"/>
      <c r="T306" s="130"/>
      <c r="U306" s="130"/>
      <c r="V306" s="130"/>
      <c r="W306" s="130"/>
      <c r="X306" s="130"/>
    </row>
    <row r="307" spans="19:24" s="129" customFormat="1" x14ac:dyDescent="0.2">
      <c r="S307" s="130"/>
      <c r="T307" s="130"/>
      <c r="U307" s="130"/>
      <c r="V307" s="130"/>
      <c r="W307" s="130"/>
      <c r="X307" s="130"/>
    </row>
    <row r="308" spans="19:24" s="129" customFormat="1" x14ac:dyDescent="0.2">
      <c r="S308" s="130"/>
      <c r="T308" s="130"/>
      <c r="U308" s="130"/>
      <c r="V308" s="130"/>
      <c r="W308" s="130"/>
      <c r="X308" s="130"/>
    </row>
    <row r="309" spans="19:24" s="129" customFormat="1" x14ac:dyDescent="0.2">
      <c r="S309" s="130"/>
      <c r="T309" s="130"/>
      <c r="U309" s="130"/>
      <c r="V309" s="130"/>
      <c r="W309" s="130"/>
      <c r="X309" s="130"/>
    </row>
    <row r="310" spans="19:24" s="129" customFormat="1" x14ac:dyDescent="0.2">
      <c r="S310" s="130"/>
      <c r="T310" s="130"/>
      <c r="U310" s="130"/>
      <c r="V310" s="130"/>
      <c r="W310" s="130"/>
      <c r="X310" s="130"/>
    </row>
    <row r="311" spans="19:24" s="129" customFormat="1" x14ac:dyDescent="0.2">
      <c r="S311" s="130"/>
      <c r="T311" s="130"/>
      <c r="U311" s="130"/>
      <c r="V311" s="130"/>
      <c r="W311" s="130"/>
      <c r="X311" s="130"/>
    </row>
    <row r="312" spans="19:24" s="129" customFormat="1" x14ac:dyDescent="0.2">
      <c r="S312" s="130"/>
      <c r="T312" s="130"/>
      <c r="U312" s="130"/>
      <c r="V312" s="130"/>
      <c r="W312" s="130"/>
      <c r="X312" s="130"/>
    </row>
    <row r="313" spans="19:24" s="129" customFormat="1" x14ac:dyDescent="0.2">
      <c r="S313" s="130"/>
      <c r="T313" s="130"/>
      <c r="U313" s="130"/>
      <c r="V313" s="130"/>
      <c r="W313" s="130"/>
      <c r="X313" s="130"/>
    </row>
    <row r="314" spans="19:24" s="129" customFormat="1" x14ac:dyDescent="0.2">
      <c r="S314" s="130"/>
      <c r="T314" s="130"/>
      <c r="U314" s="130"/>
      <c r="V314" s="130"/>
      <c r="W314" s="130"/>
      <c r="X314" s="130"/>
    </row>
    <row r="315" spans="19:24" s="129" customFormat="1" x14ac:dyDescent="0.2">
      <c r="S315" s="130"/>
      <c r="T315" s="130"/>
      <c r="U315" s="130"/>
      <c r="V315" s="130"/>
      <c r="W315" s="130"/>
      <c r="X315" s="130"/>
    </row>
    <row r="316" spans="19:24" s="129" customFormat="1" x14ac:dyDescent="0.2">
      <c r="S316" s="130"/>
      <c r="T316" s="130"/>
      <c r="U316" s="130"/>
      <c r="V316" s="130"/>
      <c r="W316" s="130"/>
      <c r="X316" s="130"/>
    </row>
    <row r="317" spans="19:24" s="129" customFormat="1" x14ac:dyDescent="0.2">
      <c r="S317" s="130"/>
      <c r="T317" s="130"/>
      <c r="U317" s="130"/>
      <c r="V317" s="130"/>
      <c r="W317" s="130"/>
      <c r="X317" s="130"/>
    </row>
    <row r="318" spans="19:24" s="129" customFormat="1" x14ac:dyDescent="0.2">
      <c r="S318" s="130"/>
      <c r="T318" s="130"/>
      <c r="U318" s="130"/>
      <c r="V318" s="130"/>
      <c r="W318" s="130"/>
      <c r="X318" s="130"/>
    </row>
    <row r="319" spans="19:24" s="129" customFormat="1" x14ac:dyDescent="0.2">
      <c r="S319" s="130"/>
      <c r="T319" s="130"/>
      <c r="U319" s="130"/>
      <c r="V319" s="130"/>
      <c r="W319" s="130"/>
      <c r="X319" s="130"/>
    </row>
    <row r="320" spans="19:24" s="129" customFormat="1" x14ac:dyDescent="0.2">
      <c r="S320" s="130"/>
      <c r="T320" s="130"/>
      <c r="U320" s="130"/>
      <c r="V320" s="130"/>
      <c r="W320" s="130"/>
      <c r="X320" s="130"/>
    </row>
    <row r="321" spans="19:24" s="129" customFormat="1" x14ac:dyDescent="0.2">
      <c r="S321" s="130"/>
      <c r="T321" s="130"/>
      <c r="U321" s="130"/>
      <c r="V321" s="130"/>
      <c r="W321" s="130"/>
      <c r="X321" s="130"/>
    </row>
    <row r="322" spans="19:24" s="129" customFormat="1" x14ac:dyDescent="0.2">
      <c r="S322" s="130"/>
      <c r="T322" s="130"/>
      <c r="U322" s="130"/>
      <c r="V322" s="130"/>
      <c r="W322" s="130"/>
      <c r="X322" s="130"/>
    </row>
    <row r="323" spans="19:24" s="129" customFormat="1" x14ac:dyDescent="0.2">
      <c r="S323" s="130"/>
      <c r="T323" s="130"/>
      <c r="U323" s="130"/>
      <c r="V323" s="130"/>
      <c r="W323" s="130"/>
      <c r="X323" s="130"/>
    </row>
    <row r="324" spans="19:24" s="129" customFormat="1" x14ac:dyDescent="0.2">
      <c r="S324" s="130"/>
      <c r="T324" s="130"/>
      <c r="U324" s="130"/>
      <c r="V324" s="130"/>
      <c r="W324" s="130"/>
      <c r="X324" s="130"/>
    </row>
    <row r="325" spans="19:24" s="129" customFormat="1" x14ac:dyDescent="0.2">
      <c r="S325" s="130"/>
      <c r="T325" s="130"/>
      <c r="U325" s="130"/>
      <c r="V325" s="130"/>
      <c r="W325" s="130"/>
      <c r="X325" s="130"/>
    </row>
    <row r="326" spans="19:24" s="129" customFormat="1" x14ac:dyDescent="0.2">
      <c r="S326" s="130"/>
      <c r="T326" s="130"/>
      <c r="U326" s="130"/>
      <c r="V326" s="130"/>
      <c r="W326" s="130"/>
      <c r="X326" s="130"/>
    </row>
    <row r="327" spans="19:24" s="129" customFormat="1" x14ac:dyDescent="0.2">
      <c r="S327" s="130"/>
      <c r="T327" s="130"/>
      <c r="U327" s="130"/>
      <c r="V327" s="130"/>
      <c r="W327" s="130"/>
      <c r="X327" s="130"/>
    </row>
    <row r="328" spans="19:24" s="129" customFormat="1" x14ac:dyDescent="0.2">
      <c r="S328" s="130"/>
      <c r="T328" s="130"/>
      <c r="U328" s="130"/>
      <c r="V328" s="130"/>
      <c r="W328" s="130"/>
      <c r="X328" s="130"/>
    </row>
    <row r="329" spans="19:24" s="129" customFormat="1" x14ac:dyDescent="0.2">
      <c r="S329" s="130"/>
      <c r="T329" s="130"/>
      <c r="U329" s="130"/>
      <c r="V329" s="130"/>
      <c r="W329" s="130"/>
      <c r="X329" s="130"/>
    </row>
    <row r="330" spans="19:24" s="129" customFormat="1" x14ac:dyDescent="0.2">
      <c r="S330" s="130"/>
      <c r="T330" s="130"/>
      <c r="U330" s="130"/>
      <c r="V330" s="130"/>
      <c r="W330" s="130"/>
      <c r="X330" s="130"/>
    </row>
    <row r="331" spans="19:24" s="129" customFormat="1" x14ac:dyDescent="0.2">
      <c r="S331" s="130"/>
      <c r="T331" s="130"/>
      <c r="U331" s="130"/>
      <c r="V331" s="130"/>
      <c r="W331" s="130"/>
      <c r="X331" s="130"/>
    </row>
    <row r="332" spans="19:24" s="129" customFormat="1" x14ac:dyDescent="0.2">
      <c r="S332" s="130"/>
      <c r="T332" s="130"/>
      <c r="U332" s="130"/>
      <c r="V332" s="130"/>
      <c r="W332" s="130"/>
      <c r="X332" s="130"/>
    </row>
    <row r="333" spans="19:24" s="129" customFormat="1" x14ac:dyDescent="0.2">
      <c r="S333" s="130"/>
      <c r="T333" s="130"/>
      <c r="U333" s="130"/>
      <c r="V333" s="130"/>
      <c r="W333" s="130"/>
      <c r="X333" s="130"/>
    </row>
    <row r="334" spans="19:24" s="129" customFormat="1" x14ac:dyDescent="0.2">
      <c r="S334" s="130"/>
      <c r="T334" s="130"/>
      <c r="U334" s="130"/>
      <c r="V334" s="130"/>
      <c r="W334" s="130"/>
      <c r="X334" s="130"/>
    </row>
    <row r="335" spans="19:24" s="129" customFormat="1" x14ac:dyDescent="0.2">
      <c r="S335" s="130"/>
      <c r="T335" s="130"/>
      <c r="U335" s="130"/>
      <c r="V335" s="130"/>
      <c r="W335" s="130"/>
      <c r="X335" s="130"/>
    </row>
    <row r="336" spans="19:24" s="129" customFormat="1" x14ac:dyDescent="0.2">
      <c r="S336" s="130"/>
      <c r="T336" s="130"/>
      <c r="U336" s="130"/>
      <c r="V336" s="130"/>
      <c r="W336" s="130"/>
      <c r="X336" s="130"/>
    </row>
    <row r="337" spans="19:24" s="129" customFormat="1" x14ac:dyDescent="0.2">
      <c r="S337" s="130"/>
      <c r="T337" s="130"/>
      <c r="U337" s="130"/>
      <c r="V337" s="130"/>
      <c r="W337" s="130"/>
      <c r="X337" s="130"/>
    </row>
    <row r="338" spans="19:24" s="129" customFormat="1" x14ac:dyDescent="0.2">
      <c r="S338" s="130"/>
      <c r="T338" s="130"/>
      <c r="U338" s="130"/>
      <c r="V338" s="130"/>
      <c r="W338" s="130"/>
      <c r="X338" s="130"/>
    </row>
    <row r="339" spans="19:24" s="129" customFormat="1" x14ac:dyDescent="0.2">
      <c r="S339" s="130"/>
      <c r="T339" s="130"/>
      <c r="U339" s="130"/>
      <c r="V339" s="130"/>
      <c r="W339" s="130"/>
      <c r="X339" s="130"/>
    </row>
    <row r="340" spans="19:24" s="129" customFormat="1" x14ac:dyDescent="0.2">
      <c r="S340" s="130"/>
      <c r="T340" s="130"/>
      <c r="U340" s="130"/>
      <c r="V340" s="130"/>
      <c r="W340" s="130"/>
      <c r="X340" s="130"/>
    </row>
    <row r="341" spans="19:24" s="129" customFormat="1" x14ac:dyDescent="0.2">
      <c r="S341" s="130"/>
      <c r="T341" s="130"/>
      <c r="U341" s="130"/>
      <c r="V341" s="130"/>
      <c r="W341" s="130"/>
      <c r="X341" s="130"/>
    </row>
    <row r="342" spans="19:24" s="129" customFormat="1" x14ac:dyDescent="0.2">
      <c r="S342" s="130"/>
      <c r="T342" s="130"/>
      <c r="U342" s="130"/>
      <c r="V342" s="130"/>
      <c r="W342" s="130"/>
      <c r="X342" s="130"/>
    </row>
    <row r="343" spans="19:24" s="129" customFormat="1" x14ac:dyDescent="0.2">
      <c r="S343" s="130"/>
      <c r="T343" s="130"/>
      <c r="U343" s="130"/>
      <c r="V343" s="130"/>
      <c r="W343" s="130"/>
      <c r="X343" s="130"/>
    </row>
    <row r="344" spans="19:24" s="129" customFormat="1" x14ac:dyDescent="0.2">
      <c r="S344" s="130"/>
      <c r="T344" s="130"/>
      <c r="U344" s="130"/>
      <c r="V344" s="130"/>
      <c r="W344" s="130"/>
      <c r="X344" s="130"/>
    </row>
    <row r="345" spans="19:24" s="129" customFormat="1" x14ac:dyDescent="0.2">
      <c r="S345" s="130"/>
      <c r="T345" s="130"/>
      <c r="U345" s="130"/>
      <c r="V345" s="130"/>
      <c r="W345" s="130"/>
      <c r="X345" s="130"/>
    </row>
    <row r="346" spans="19:24" s="129" customFormat="1" x14ac:dyDescent="0.2">
      <c r="S346" s="130"/>
      <c r="T346" s="130"/>
      <c r="U346" s="130"/>
      <c r="V346" s="130"/>
      <c r="W346" s="130"/>
      <c r="X346" s="130"/>
    </row>
    <row r="347" spans="19:24" s="129" customFormat="1" x14ac:dyDescent="0.2">
      <c r="S347" s="130"/>
      <c r="T347" s="130"/>
      <c r="U347" s="130"/>
      <c r="V347" s="130"/>
      <c r="W347" s="130"/>
      <c r="X347" s="130"/>
    </row>
    <row r="348" spans="19:24" s="129" customFormat="1" x14ac:dyDescent="0.2">
      <c r="S348" s="130"/>
      <c r="T348" s="130"/>
      <c r="U348" s="130"/>
      <c r="V348" s="130"/>
      <c r="W348" s="130"/>
      <c r="X348" s="130"/>
    </row>
    <row r="349" spans="19:24" s="129" customFormat="1" x14ac:dyDescent="0.2">
      <c r="S349" s="130"/>
      <c r="T349" s="130"/>
      <c r="U349" s="130"/>
      <c r="V349" s="130"/>
      <c r="W349" s="130"/>
      <c r="X349" s="130"/>
    </row>
    <row r="350" spans="19:24" s="129" customFormat="1" x14ac:dyDescent="0.2">
      <c r="S350" s="130"/>
      <c r="T350" s="130"/>
      <c r="U350" s="130"/>
      <c r="V350" s="130"/>
      <c r="W350" s="130"/>
      <c r="X350" s="130"/>
    </row>
    <row r="351" spans="19:24" s="129" customFormat="1" x14ac:dyDescent="0.2">
      <c r="S351" s="130"/>
      <c r="T351" s="130"/>
      <c r="U351" s="130"/>
      <c r="V351" s="130"/>
      <c r="W351" s="130"/>
      <c r="X351" s="130"/>
    </row>
    <row r="352" spans="19:24" s="129" customFormat="1" x14ac:dyDescent="0.2">
      <c r="S352" s="130"/>
      <c r="T352" s="130"/>
      <c r="U352" s="130"/>
      <c r="V352" s="130"/>
      <c r="W352" s="130"/>
      <c r="X352" s="130"/>
    </row>
    <row r="353" spans="19:24" s="129" customFormat="1" x14ac:dyDescent="0.2">
      <c r="S353" s="130"/>
      <c r="T353" s="130"/>
      <c r="U353" s="130"/>
      <c r="V353" s="130"/>
      <c r="W353" s="130"/>
      <c r="X353" s="130"/>
    </row>
    <row r="354" spans="19:24" s="129" customFormat="1" x14ac:dyDescent="0.2">
      <c r="S354" s="130"/>
      <c r="T354" s="130"/>
      <c r="U354" s="130"/>
      <c r="V354" s="130"/>
      <c r="W354" s="130"/>
      <c r="X354" s="130"/>
    </row>
    <row r="355" spans="19:24" s="129" customFormat="1" x14ac:dyDescent="0.2">
      <c r="S355" s="130"/>
      <c r="T355" s="130"/>
      <c r="U355" s="130"/>
      <c r="V355" s="130"/>
      <c r="W355" s="130"/>
      <c r="X355" s="130"/>
    </row>
    <row r="356" spans="19:24" s="129" customFormat="1" x14ac:dyDescent="0.2">
      <c r="S356" s="130"/>
      <c r="T356" s="130"/>
      <c r="U356" s="130"/>
      <c r="V356" s="130"/>
      <c r="W356" s="130"/>
      <c r="X356" s="130"/>
    </row>
    <row r="357" spans="19:24" s="129" customFormat="1" x14ac:dyDescent="0.2">
      <c r="S357" s="130"/>
      <c r="T357" s="130"/>
      <c r="U357" s="130"/>
      <c r="V357" s="130"/>
      <c r="W357" s="130"/>
      <c r="X357" s="130"/>
    </row>
    <row r="358" spans="19:24" s="129" customFormat="1" x14ac:dyDescent="0.2">
      <c r="S358" s="130"/>
      <c r="T358" s="130"/>
      <c r="U358" s="130"/>
      <c r="V358" s="130"/>
      <c r="W358" s="130"/>
      <c r="X358" s="130"/>
    </row>
    <row r="359" spans="19:24" s="129" customFormat="1" x14ac:dyDescent="0.2">
      <c r="S359" s="130"/>
      <c r="T359" s="130"/>
      <c r="U359" s="130"/>
      <c r="V359" s="130"/>
      <c r="W359" s="130"/>
      <c r="X359" s="130"/>
    </row>
    <row r="360" spans="19:24" s="129" customFormat="1" x14ac:dyDescent="0.2">
      <c r="S360" s="130"/>
      <c r="T360" s="130"/>
      <c r="U360" s="130"/>
      <c r="V360" s="130"/>
      <c r="W360" s="130"/>
      <c r="X360" s="130"/>
    </row>
    <row r="361" spans="19:24" s="129" customFormat="1" x14ac:dyDescent="0.2">
      <c r="S361" s="130"/>
      <c r="T361" s="130"/>
      <c r="U361" s="130"/>
      <c r="V361" s="130"/>
      <c r="W361" s="130"/>
      <c r="X361" s="130"/>
    </row>
    <row r="362" spans="19:24" s="129" customFormat="1" x14ac:dyDescent="0.2">
      <c r="S362" s="130"/>
      <c r="T362" s="130"/>
      <c r="U362" s="130"/>
      <c r="V362" s="130"/>
      <c r="W362" s="130"/>
      <c r="X362" s="130"/>
    </row>
    <row r="363" spans="19:24" s="129" customFormat="1" x14ac:dyDescent="0.2">
      <c r="S363" s="130"/>
      <c r="T363" s="130"/>
      <c r="U363" s="130"/>
      <c r="V363" s="130"/>
      <c r="W363" s="130"/>
      <c r="X363" s="130"/>
    </row>
    <row r="364" spans="19:24" s="129" customFormat="1" x14ac:dyDescent="0.2">
      <c r="S364" s="130"/>
      <c r="T364" s="130"/>
      <c r="U364" s="130"/>
      <c r="V364" s="130"/>
      <c r="W364" s="130"/>
      <c r="X364" s="130"/>
    </row>
    <row r="365" spans="19:24" s="129" customFormat="1" x14ac:dyDescent="0.2">
      <c r="S365" s="130"/>
      <c r="T365" s="130"/>
      <c r="U365" s="130"/>
      <c r="V365" s="130"/>
      <c r="W365" s="130"/>
      <c r="X365" s="130"/>
    </row>
    <row r="366" spans="19:24" s="129" customFormat="1" x14ac:dyDescent="0.2">
      <c r="S366" s="130"/>
      <c r="T366" s="130"/>
      <c r="U366" s="130"/>
      <c r="V366" s="130"/>
      <c r="W366" s="130"/>
      <c r="X366" s="130"/>
    </row>
    <row r="367" spans="19:24" s="129" customFormat="1" x14ac:dyDescent="0.2">
      <c r="S367" s="130"/>
      <c r="T367" s="130"/>
      <c r="U367" s="130"/>
      <c r="V367" s="130"/>
      <c r="W367" s="130"/>
      <c r="X367" s="130"/>
    </row>
    <row r="368" spans="19:24" s="129" customFormat="1" x14ac:dyDescent="0.2">
      <c r="S368" s="130"/>
      <c r="T368" s="130"/>
      <c r="U368" s="130"/>
      <c r="V368" s="130"/>
      <c r="W368" s="130"/>
      <c r="X368" s="130"/>
    </row>
    <row r="369" spans="19:24" s="129" customFormat="1" x14ac:dyDescent="0.2">
      <c r="S369" s="130"/>
      <c r="T369" s="130"/>
      <c r="U369" s="130"/>
      <c r="V369" s="130"/>
      <c r="W369" s="130"/>
      <c r="X369" s="130"/>
    </row>
    <row r="370" spans="19:24" s="129" customFormat="1" x14ac:dyDescent="0.2">
      <c r="S370" s="130"/>
      <c r="T370" s="130"/>
      <c r="U370" s="130"/>
      <c r="V370" s="130"/>
      <c r="W370" s="130"/>
      <c r="X370" s="130"/>
    </row>
    <row r="371" spans="19:24" s="129" customFormat="1" x14ac:dyDescent="0.2">
      <c r="S371" s="130"/>
      <c r="T371" s="130"/>
      <c r="U371" s="130"/>
      <c r="V371" s="130"/>
      <c r="W371" s="130"/>
      <c r="X371" s="130"/>
    </row>
    <row r="372" spans="19:24" s="129" customFormat="1" x14ac:dyDescent="0.2">
      <c r="S372" s="130"/>
      <c r="T372" s="130"/>
      <c r="U372" s="130"/>
      <c r="V372" s="130"/>
      <c r="W372" s="130"/>
      <c r="X372" s="130"/>
    </row>
    <row r="373" spans="19:24" s="129" customFormat="1" x14ac:dyDescent="0.2">
      <c r="S373" s="130"/>
      <c r="T373" s="130"/>
      <c r="U373" s="130"/>
      <c r="V373" s="130"/>
      <c r="W373" s="130"/>
      <c r="X373" s="130"/>
    </row>
    <row r="374" spans="19:24" s="129" customFormat="1" x14ac:dyDescent="0.2">
      <c r="S374" s="130"/>
      <c r="T374" s="130"/>
      <c r="U374" s="130"/>
      <c r="V374" s="130"/>
      <c r="W374" s="130"/>
      <c r="X374" s="130"/>
    </row>
    <row r="375" spans="19:24" s="129" customFormat="1" x14ac:dyDescent="0.2">
      <c r="S375" s="130"/>
      <c r="T375" s="130"/>
      <c r="U375" s="130"/>
      <c r="V375" s="130"/>
      <c r="W375" s="130"/>
      <c r="X375" s="130"/>
    </row>
    <row r="376" spans="19:24" s="129" customFormat="1" x14ac:dyDescent="0.2">
      <c r="S376" s="130"/>
      <c r="T376" s="130"/>
      <c r="U376" s="130"/>
      <c r="V376" s="130"/>
      <c r="W376" s="130"/>
      <c r="X376" s="130"/>
    </row>
    <row r="377" spans="19:24" s="129" customFormat="1" x14ac:dyDescent="0.2">
      <c r="S377" s="130"/>
      <c r="T377" s="130"/>
      <c r="U377" s="130"/>
      <c r="V377" s="130"/>
      <c r="W377" s="130"/>
      <c r="X377" s="130"/>
    </row>
    <row r="378" spans="19:24" s="129" customFormat="1" x14ac:dyDescent="0.2">
      <c r="S378" s="130"/>
      <c r="T378" s="130"/>
      <c r="U378" s="130"/>
      <c r="V378" s="130"/>
      <c r="W378" s="130"/>
      <c r="X378" s="130"/>
    </row>
    <row r="379" spans="19:24" s="129" customFormat="1" x14ac:dyDescent="0.2">
      <c r="S379" s="130"/>
      <c r="T379" s="130"/>
      <c r="U379" s="130"/>
      <c r="V379" s="130"/>
      <c r="W379" s="130"/>
      <c r="X379" s="130"/>
    </row>
    <row r="380" spans="19:24" s="129" customFormat="1" x14ac:dyDescent="0.2">
      <c r="S380" s="130"/>
      <c r="T380" s="130"/>
      <c r="U380" s="130"/>
      <c r="V380" s="130"/>
      <c r="W380" s="130"/>
      <c r="X380" s="130"/>
    </row>
    <row r="381" spans="19:24" s="129" customFormat="1" x14ac:dyDescent="0.2">
      <c r="S381" s="130"/>
      <c r="T381" s="130"/>
      <c r="U381" s="130"/>
      <c r="V381" s="130"/>
      <c r="W381" s="130"/>
      <c r="X381" s="130"/>
    </row>
    <row r="382" spans="19:24" s="129" customFormat="1" x14ac:dyDescent="0.2">
      <c r="S382" s="130"/>
      <c r="T382" s="130"/>
      <c r="U382" s="130"/>
      <c r="V382" s="130"/>
      <c r="W382" s="130"/>
      <c r="X382" s="130"/>
    </row>
    <row r="383" spans="19:24" s="129" customFormat="1" x14ac:dyDescent="0.2">
      <c r="S383" s="130"/>
      <c r="T383" s="130"/>
      <c r="U383" s="130"/>
      <c r="V383" s="130"/>
      <c r="W383" s="130"/>
      <c r="X383" s="130"/>
    </row>
    <row r="384" spans="19:24" s="129" customFormat="1" x14ac:dyDescent="0.2">
      <c r="S384" s="130"/>
      <c r="T384" s="130"/>
      <c r="U384" s="130"/>
      <c r="V384" s="130"/>
      <c r="W384" s="130"/>
      <c r="X384" s="130"/>
    </row>
    <row r="385" spans="19:24" s="129" customFormat="1" x14ac:dyDescent="0.2">
      <c r="S385" s="130"/>
      <c r="T385" s="130"/>
      <c r="U385" s="130"/>
      <c r="V385" s="130"/>
      <c r="W385" s="130"/>
      <c r="X385" s="130"/>
    </row>
    <row r="386" spans="19:24" s="129" customFormat="1" x14ac:dyDescent="0.2">
      <c r="S386" s="130"/>
      <c r="T386" s="130"/>
      <c r="U386" s="130"/>
      <c r="V386" s="130"/>
      <c r="W386" s="130"/>
      <c r="X386" s="130"/>
    </row>
    <row r="387" spans="19:24" s="129" customFormat="1" x14ac:dyDescent="0.2">
      <c r="S387" s="130"/>
      <c r="T387" s="130"/>
      <c r="U387" s="130"/>
      <c r="V387" s="130"/>
      <c r="W387" s="130"/>
      <c r="X387" s="130"/>
    </row>
    <row r="388" spans="19:24" s="129" customFormat="1" x14ac:dyDescent="0.2">
      <c r="S388" s="130"/>
      <c r="T388" s="130"/>
      <c r="U388" s="130"/>
      <c r="V388" s="130"/>
      <c r="W388" s="130"/>
      <c r="X388" s="130"/>
    </row>
    <row r="389" spans="19:24" s="129" customFormat="1" x14ac:dyDescent="0.2">
      <c r="S389" s="130"/>
      <c r="T389" s="130"/>
      <c r="U389" s="130"/>
      <c r="V389" s="130"/>
      <c r="W389" s="130"/>
      <c r="X389" s="130"/>
    </row>
    <row r="390" spans="19:24" s="129" customFormat="1" x14ac:dyDescent="0.2">
      <c r="S390" s="130"/>
      <c r="T390" s="130"/>
      <c r="U390" s="130"/>
      <c r="V390" s="130"/>
      <c r="W390" s="130"/>
      <c r="X390" s="130"/>
    </row>
    <row r="391" spans="19:24" s="129" customFormat="1" x14ac:dyDescent="0.2">
      <c r="S391" s="130"/>
      <c r="T391" s="130"/>
      <c r="U391" s="130"/>
      <c r="V391" s="130"/>
      <c r="W391" s="130"/>
      <c r="X391" s="130"/>
    </row>
    <row r="392" spans="19:24" s="129" customFormat="1" x14ac:dyDescent="0.2">
      <c r="S392" s="130"/>
      <c r="T392" s="130"/>
      <c r="U392" s="130"/>
      <c r="V392" s="130"/>
      <c r="W392" s="130"/>
      <c r="X392" s="130"/>
    </row>
    <row r="393" spans="19:24" s="129" customFormat="1" x14ac:dyDescent="0.2">
      <c r="S393" s="130"/>
      <c r="T393" s="130"/>
      <c r="U393" s="130"/>
      <c r="V393" s="130"/>
      <c r="W393" s="130"/>
      <c r="X393" s="130"/>
    </row>
    <row r="394" spans="19:24" s="129" customFormat="1" x14ac:dyDescent="0.2">
      <c r="S394" s="130"/>
      <c r="T394" s="130"/>
      <c r="U394" s="130"/>
      <c r="V394" s="130"/>
      <c r="W394" s="130"/>
      <c r="X394" s="130"/>
    </row>
    <row r="395" spans="19:24" s="129" customFormat="1" x14ac:dyDescent="0.2">
      <c r="S395" s="130"/>
      <c r="T395" s="130"/>
      <c r="U395" s="130"/>
      <c r="V395" s="130"/>
      <c r="W395" s="130"/>
      <c r="X395" s="130"/>
    </row>
    <row r="396" spans="19:24" s="129" customFormat="1" x14ac:dyDescent="0.2">
      <c r="S396" s="130"/>
      <c r="T396" s="130"/>
      <c r="U396" s="130"/>
      <c r="V396" s="130"/>
      <c r="W396" s="130"/>
      <c r="X396" s="130"/>
    </row>
    <row r="397" spans="19:24" s="129" customFormat="1" x14ac:dyDescent="0.2">
      <c r="S397" s="130"/>
      <c r="T397" s="130"/>
      <c r="U397" s="130"/>
      <c r="V397" s="130"/>
      <c r="W397" s="130"/>
      <c r="X397" s="130"/>
    </row>
    <row r="398" spans="19:24" s="129" customFormat="1" x14ac:dyDescent="0.2">
      <c r="S398" s="130"/>
      <c r="T398" s="130"/>
      <c r="U398" s="130"/>
      <c r="V398" s="130"/>
      <c r="W398" s="130"/>
      <c r="X398" s="130"/>
    </row>
    <row r="399" spans="19:24" s="129" customFormat="1" x14ac:dyDescent="0.2">
      <c r="S399" s="130"/>
      <c r="T399" s="130"/>
      <c r="U399" s="130"/>
      <c r="V399" s="130"/>
      <c r="W399" s="130"/>
      <c r="X399" s="130"/>
    </row>
    <row r="400" spans="19:24" s="129" customFormat="1" x14ac:dyDescent="0.2">
      <c r="S400" s="130"/>
      <c r="T400" s="130"/>
      <c r="U400" s="130"/>
      <c r="V400" s="130"/>
      <c r="W400" s="130"/>
      <c r="X400" s="130"/>
    </row>
    <row r="401" spans="19:24" s="129" customFormat="1" x14ac:dyDescent="0.2">
      <c r="S401" s="130"/>
      <c r="T401" s="130"/>
      <c r="U401" s="130"/>
      <c r="V401" s="130"/>
      <c r="W401" s="130"/>
      <c r="X401" s="130"/>
    </row>
    <row r="402" spans="19:24" s="129" customFormat="1" x14ac:dyDescent="0.2">
      <c r="S402" s="130"/>
      <c r="T402" s="130"/>
      <c r="U402" s="130"/>
      <c r="V402" s="130"/>
      <c r="W402" s="130"/>
      <c r="X402" s="130"/>
    </row>
    <row r="403" spans="19:24" s="129" customFormat="1" x14ac:dyDescent="0.2">
      <c r="S403" s="130"/>
      <c r="T403" s="130"/>
      <c r="U403" s="130"/>
      <c r="V403" s="130"/>
      <c r="W403" s="130"/>
      <c r="X403" s="130"/>
    </row>
    <row r="404" spans="19:24" s="129" customFormat="1" x14ac:dyDescent="0.2">
      <c r="S404" s="130"/>
      <c r="T404" s="130"/>
      <c r="U404" s="130"/>
      <c r="V404" s="130"/>
      <c r="W404" s="130"/>
      <c r="X404" s="130"/>
    </row>
    <row r="405" spans="19:24" s="129" customFormat="1" x14ac:dyDescent="0.2">
      <c r="S405" s="130"/>
      <c r="T405" s="130"/>
      <c r="U405" s="130"/>
      <c r="V405" s="130"/>
      <c r="W405" s="130"/>
      <c r="X405" s="130"/>
    </row>
    <row r="406" spans="19:24" s="129" customFormat="1" x14ac:dyDescent="0.2">
      <c r="S406" s="130"/>
      <c r="T406" s="130"/>
      <c r="U406" s="130"/>
      <c r="V406" s="130"/>
      <c r="W406" s="130"/>
      <c r="X406" s="130"/>
    </row>
    <row r="407" spans="19:24" s="129" customFormat="1" x14ac:dyDescent="0.2">
      <c r="S407" s="130"/>
      <c r="T407" s="130"/>
      <c r="U407" s="130"/>
      <c r="V407" s="130"/>
      <c r="W407" s="130"/>
      <c r="X407" s="130"/>
    </row>
    <row r="408" spans="19:24" s="129" customFormat="1" x14ac:dyDescent="0.2">
      <c r="S408" s="130"/>
      <c r="T408" s="130"/>
      <c r="U408" s="130"/>
      <c r="V408" s="130"/>
      <c r="W408" s="130"/>
      <c r="X408" s="130"/>
    </row>
    <row r="409" spans="19:24" s="129" customFormat="1" x14ac:dyDescent="0.2">
      <c r="S409" s="130"/>
      <c r="T409" s="130"/>
      <c r="U409" s="130"/>
      <c r="V409" s="130"/>
      <c r="W409" s="130"/>
      <c r="X409" s="130"/>
    </row>
    <row r="410" spans="19:24" s="129" customFormat="1" x14ac:dyDescent="0.2">
      <c r="S410" s="130"/>
      <c r="T410" s="130"/>
      <c r="U410" s="130"/>
      <c r="V410" s="130"/>
      <c r="W410" s="130"/>
      <c r="X410" s="130"/>
    </row>
    <row r="411" spans="19:24" s="129" customFormat="1" x14ac:dyDescent="0.2">
      <c r="S411" s="130"/>
      <c r="T411" s="130"/>
      <c r="U411" s="130"/>
      <c r="V411" s="130"/>
      <c r="W411" s="130"/>
      <c r="X411" s="130"/>
    </row>
    <row r="412" spans="19:24" s="129" customFormat="1" x14ac:dyDescent="0.2">
      <c r="S412" s="130"/>
      <c r="T412" s="130"/>
      <c r="U412" s="130"/>
      <c r="V412" s="130"/>
      <c r="W412" s="130"/>
      <c r="X412" s="130"/>
    </row>
    <row r="413" spans="19:24" s="129" customFormat="1" x14ac:dyDescent="0.2">
      <c r="S413" s="130"/>
      <c r="T413" s="130"/>
      <c r="U413" s="130"/>
      <c r="V413" s="130"/>
      <c r="W413" s="130"/>
      <c r="X413" s="130"/>
    </row>
    <row r="414" spans="19:24" s="129" customFormat="1" x14ac:dyDescent="0.2">
      <c r="S414" s="130"/>
      <c r="T414" s="130"/>
      <c r="U414" s="130"/>
      <c r="V414" s="130"/>
      <c r="W414" s="130"/>
      <c r="X414" s="130"/>
    </row>
    <row r="415" spans="19:24" s="129" customFormat="1" x14ac:dyDescent="0.2">
      <c r="S415" s="130"/>
      <c r="T415" s="130"/>
      <c r="U415" s="130"/>
      <c r="V415" s="130"/>
      <c r="W415" s="130"/>
      <c r="X415" s="130"/>
    </row>
    <row r="416" spans="19:24" s="129" customFormat="1" x14ac:dyDescent="0.2">
      <c r="S416" s="130"/>
      <c r="T416" s="130"/>
      <c r="U416" s="130"/>
      <c r="V416" s="130"/>
      <c r="W416" s="130"/>
      <c r="X416" s="130"/>
    </row>
    <row r="417" spans="19:24" s="129" customFormat="1" x14ac:dyDescent="0.2">
      <c r="S417" s="130"/>
      <c r="T417" s="130"/>
      <c r="U417" s="130"/>
      <c r="V417" s="130"/>
      <c r="W417" s="130"/>
      <c r="X417" s="130"/>
    </row>
    <row r="418" spans="19:24" s="129" customFormat="1" x14ac:dyDescent="0.2">
      <c r="S418" s="130"/>
      <c r="T418" s="130"/>
      <c r="U418" s="130"/>
      <c r="V418" s="130"/>
      <c r="W418" s="130"/>
      <c r="X418" s="130"/>
    </row>
    <row r="419" spans="19:24" s="129" customFormat="1" x14ac:dyDescent="0.2">
      <c r="S419" s="130"/>
      <c r="T419" s="130"/>
      <c r="U419" s="130"/>
      <c r="V419" s="130"/>
      <c r="W419" s="130"/>
      <c r="X419" s="130"/>
    </row>
    <row r="420" spans="19:24" s="129" customFormat="1" x14ac:dyDescent="0.2">
      <c r="S420" s="130"/>
      <c r="T420" s="130"/>
      <c r="U420" s="130"/>
      <c r="V420" s="130"/>
      <c r="W420" s="130"/>
      <c r="X420" s="130"/>
    </row>
    <row r="421" spans="19:24" s="129" customFormat="1" x14ac:dyDescent="0.2">
      <c r="S421" s="130"/>
      <c r="T421" s="130"/>
      <c r="U421" s="130"/>
      <c r="V421" s="130"/>
      <c r="W421" s="130"/>
      <c r="X421" s="130"/>
    </row>
    <row r="422" spans="19:24" s="129" customFormat="1" x14ac:dyDescent="0.2">
      <c r="S422" s="130"/>
      <c r="T422" s="130"/>
      <c r="U422" s="130"/>
      <c r="V422" s="130"/>
      <c r="W422" s="130"/>
      <c r="X422" s="130"/>
    </row>
    <row r="423" spans="19:24" s="129" customFormat="1" x14ac:dyDescent="0.2">
      <c r="S423" s="130"/>
      <c r="T423" s="130"/>
      <c r="U423" s="130"/>
      <c r="V423" s="130"/>
      <c r="W423" s="130"/>
      <c r="X423" s="130"/>
    </row>
    <row r="424" spans="19:24" s="129" customFormat="1" x14ac:dyDescent="0.2">
      <c r="S424" s="130"/>
      <c r="T424" s="130"/>
      <c r="U424" s="130"/>
      <c r="V424" s="130"/>
      <c r="W424" s="130"/>
      <c r="X424" s="130"/>
    </row>
    <row r="425" spans="19:24" s="129" customFormat="1" x14ac:dyDescent="0.2">
      <c r="S425" s="130"/>
      <c r="T425" s="130"/>
      <c r="U425" s="130"/>
      <c r="V425" s="130"/>
      <c r="W425" s="130"/>
      <c r="X425" s="130"/>
    </row>
    <row r="426" spans="19:24" s="129" customFormat="1" x14ac:dyDescent="0.2">
      <c r="S426" s="130"/>
      <c r="T426" s="130"/>
      <c r="U426" s="130"/>
      <c r="V426" s="130"/>
      <c r="W426" s="130"/>
      <c r="X426" s="130"/>
    </row>
    <row r="427" spans="19:24" s="129" customFormat="1" x14ac:dyDescent="0.2">
      <c r="S427" s="130"/>
      <c r="T427" s="130"/>
      <c r="U427" s="130"/>
      <c r="V427" s="130"/>
      <c r="W427" s="130"/>
      <c r="X427" s="130"/>
    </row>
    <row r="428" spans="19:24" s="129" customFormat="1" x14ac:dyDescent="0.2">
      <c r="S428" s="130"/>
      <c r="T428" s="130"/>
      <c r="U428" s="130"/>
      <c r="V428" s="130"/>
      <c r="W428" s="130"/>
      <c r="X428" s="130"/>
    </row>
    <row r="429" spans="19:24" s="129" customFormat="1" x14ac:dyDescent="0.2">
      <c r="S429" s="130"/>
      <c r="T429" s="130"/>
      <c r="U429" s="130"/>
      <c r="V429" s="130"/>
      <c r="W429" s="130"/>
      <c r="X429" s="130"/>
    </row>
    <row r="430" spans="19:24" s="129" customFormat="1" x14ac:dyDescent="0.2">
      <c r="S430" s="130"/>
      <c r="T430" s="130"/>
      <c r="U430" s="130"/>
      <c r="V430" s="130"/>
      <c r="W430" s="130"/>
      <c r="X430" s="130"/>
    </row>
    <row r="431" spans="19:24" s="129" customFormat="1" x14ac:dyDescent="0.2">
      <c r="S431" s="130"/>
      <c r="T431" s="130"/>
      <c r="U431" s="130"/>
      <c r="V431" s="130"/>
      <c r="W431" s="130"/>
      <c r="X431" s="130"/>
    </row>
    <row r="432" spans="19:24" s="129" customFormat="1" x14ac:dyDescent="0.2">
      <c r="S432" s="130"/>
      <c r="T432" s="130"/>
      <c r="U432" s="130"/>
      <c r="V432" s="130"/>
      <c r="W432" s="130"/>
      <c r="X432" s="130"/>
    </row>
    <row r="433" spans="19:24" s="129" customFormat="1" x14ac:dyDescent="0.2">
      <c r="S433" s="130"/>
      <c r="T433" s="130"/>
      <c r="U433" s="130"/>
      <c r="V433" s="130"/>
      <c r="W433" s="130"/>
      <c r="X433" s="130"/>
    </row>
    <row r="434" spans="19:24" s="129" customFormat="1" x14ac:dyDescent="0.2">
      <c r="S434" s="130"/>
      <c r="T434" s="130"/>
      <c r="U434" s="130"/>
      <c r="V434" s="130"/>
      <c r="W434" s="130"/>
      <c r="X434" s="130"/>
    </row>
    <row r="435" spans="19:24" s="129" customFormat="1" x14ac:dyDescent="0.2">
      <c r="S435" s="130"/>
      <c r="T435" s="130"/>
      <c r="U435" s="130"/>
      <c r="V435" s="130"/>
      <c r="W435" s="130"/>
      <c r="X435" s="130"/>
    </row>
    <row r="436" spans="19:24" s="129" customFormat="1" x14ac:dyDescent="0.2">
      <c r="S436" s="130"/>
      <c r="T436" s="130"/>
      <c r="U436" s="130"/>
      <c r="V436" s="130"/>
      <c r="W436" s="130"/>
      <c r="X436" s="130"/>
    </row>
    <row r="437" spans="19:24" s="129" customFormat="1" x14ac:dyDescent="0.2">
      <c r="S437" s="130"/>
      <c r="T437" s="130"/>
      <c r="U437" s="130"/>
      <c r="V437" s="130"/>
      <c r="W437" s="130"/>
      <c r="X437" s="130"/>
    </row>
    <row r="438" spans="19:24" s="129" customFormat="1" x14ac:dyDescent="0.2">
      <c r="S438" s="130"/>
      <c r="T438" s="130"/>
      <c r="U438" s="130"/>
      <c r="V438" s="130"/>
      <c r="W438" s="130"/>
      <c r="X438" s="130"/>
    </row>
    <row r="439" spans="19:24" s="129" customFormat="1" x14ac:dyDescent="0.2">
      <c r="S439" s="130"/>
      <c r="T439" s="130"/>
      <c r="U439" s="130"/>
      <c r="V439" s="130"/>
      <c r="W439" s="130"/>
      <c r="X439" s="130"/>
    </row>
    <row r="440" spans="19:24" s="129" customFormat="1" x14ac:dyDescent="0.2">
      <c r="S440" s="130"/>
      <c r="T440" s="130"/>
      <c r="U440" s="130"/>
      <c r="V440" s="130"/>
      <c r="W440" s="130"/>
      <c r="X440" s="130"/>
    </row>
    <row r="441" spans="19:24" s="129" customFormat="1" x14ac:dyDescent="0.2">
      <c r="S441" s="130"/>
      <c r="T441" s="130"/>
      <c r="U441" s="130"/>
      <c r="V441" s="130"/>
      <c r="W441" s="130"/>
      <c r="X441" s="130"/>
    </row>
    <row r="442" spans="19:24" s="129" customFormat="1" x14ac:dyDescent="0.2">
      <c r="S442" s="130"/>
      <c r="T442" s="130"/>
      <c r="U442" s="130"/>
      <c r="V442" s="130"/>
      <c r="W442" s="130"/>
      <c r="X442" s="130"/>
    </row>
    <row r="443" spans="19:24" s="129" customFormat="1" x14ac:dyDescent="0.2">
      <c r="S443" s="130"/>
      <c r="T443" s="130"/>
      <c r="U443" s="130"/>
      <c r="V443" s="130"/>
      <c r="W443" s="130"/>
      <c r="X443" s="130"/>
    </row>
    <row r="444" spans="19:24" s="129" customFormat="1" x14ac:dyDescent="0.2">
      <c r="S444" s="130"/>
      <c r="T444" s="130"/>
      <c r="U444" s="130"/>
      <c r="V444" s="130"/>
      <c r="W444" s="130"/>
      <c r="X444" s="130"/>
    </row>
    <row r="445" spans="19:24" s="129" customFormat="1" x14ac:dyDescent="0.2">
      <c r="S445" s="130"/>
      <c r="T445" s="130"/>
      <c r="U445" s="130"/>
      <c r="V445" s="130"/>
      <c r="W445" s="130"/>
      <c r="X445" s="130"/>
    </row>
    <row r="446" spans="19:24" s="129" customFormat="1" x14ac:dyDescent="0.2">
      <c r="S446" s="130"/>
      <c r="T446" s="130"/>
      <c r="U446" s="130"/>
      <c r="V446" s="130"/>
      <c r="W446" s="130"/>
      <c r="X446" s="130"/>
    </row>
    <row r="447" spans="19:24" s="129" customFormat="1" x14ac:dyDescent="0.2">
      <c r="S447" s="130"/>
      <c r="T447" s="130"/>
      <c r="U447" s="130"/>
      <c r="V447" s="130"/>
      <c r="W447" s="130"/>
      <c r="X447" s="130"/>
    </row>
    <row r="448" spans="19:24" s="129" customFormat="1" x14ac:dyDescent="0.2">
      <c r="S448" s="130"/>
      <c r="T448" s="130"/>
      <c r="U448" s="130"/>
      <c r="V448" s="130"/>
      <c r="W448" s="130"/>
      <c r="X448" s="130"/>
    </row>
    <row r="449" spans="19:24" s="129" customFormat="1" x14ac:dyDescent="0.2">
      <c r="S449" s="130"/>
      <c r="T449" s="130"/>
      <c r="U449" s="130"/>
      <c r="V449" s="130"/>
      <c r="W449" s="130"/>
      <c r="X449" s="130"/>
    </row>
    <row r="450" spans="19:24" s="129" customFormat="1" x14ac:dyDescent="0.2">
      <c r="S450" s="130"/>
      <c r="T450" s="130"/>
      <c r="U450" s="130"/>
      <c r="V450" s="130"/>
      <c r="W450" s="130"/>
      <c r="X450" s="130"/>
    </row>
    <row r="451" spans="19:24" s="129" customFormat="1" x14ac:dyDescent="0.2">
      <c r="S451" s="130"/>
      <c r="T451" s="130"/>
      <c r="U451" s="130"/>
      <c r="V451" s="130"/>
      <c r="W451" s="130"/>
      <c r="X451" s="130"/>
    </row>
    <row r="452" spans="19:24" s="129" customFormat="1" x14ac:dyDescent="0.2">
      <c r="S452" s="130"/>
      <c r="T452" s="130"/>
      <c r="U452" s="130"/>
      <c r="V452" s="130"/>
      <c r="W452" s="130"/>
      <c r="X452" s="130"/>
    </row>
    <row r="453" spans="19:24" s="129" customFormat="1" x14ac:dyDescent="0.2">
      <c r="S453" s="130"/>
      <c r="T453" s="130"/>
      <c r="U453" s="130"/>
      <c r="V453" s="130"/>
      <c r="W453" s="130"/>
      <c r="X453" s="130"/>
    </row>
    <row r="454" spans="19:24" s="129" customFormat="1" x14ac:dyDescent="0.2">
      <c r="S454" s="130"/>
      <c r="T454" s="130"/>
      <c r="U454" s="130"/>
      <c r="V454" s="130"/>
      <c r="W454" s="130"/>
      <c r="X454" s="130"/>
    </row>
    <row r="455" spans="19:24" s="129" customFormat="1" x14ac:dyDescent="0.2">
      <c r="S455" s="130"/>
      <c r="T455" s="130"/>
      <c r="U455" s="130"/>
      <c r="V455" s="130"/>
      <c r="W455" s="130"/>
      <c r="X455" s="130"/>
    </row>
    <row r="456" spans="19:24" s="129" customFormat="1" x14ac:dyDescent="0.2">
      <c r="S456" s="130"/>
      <c r="T456" s="130"/>
      <c r="U456" s="130"/>
      <c r="V456" s="130"/>
      <c r="W456" s="130"/>
      <c r="X456" s="130"/>
    </row>
    <row r="457" spans="19:24" s="129" customFormat="1" x14ac:dyDescent="0.2">
      <c r="S457" s="130"/>
      <c r="T457" s="130"/>
      <c r="U457" s="130"/>
      <c r="V457" s="130"/>
      <c r="W457" s="130"/>
      <c r="X457" s="130"/>
    </row>
    <row r="458" spans="19:24" s="129" customFormat="1" x14ac:dyDescent="0.2">
      <c r="S458" s="130"/>
      <c r="T458" s="130"/>
      <c r="U458" s="130"/>
      <c r="V458" s="130"/>
      <c r="W458" s="130"/>
      <c r="X458" s="130"/>
    </row>
    <row r="459" spans="19:24" s="129" customFormat="1" x14ac:dyDescent="0.2">
      <c r="S459" s="130"/>
      <c r="T459" s="130"/>
      <c r="U459" s="130"/>
      <c r="V459" s="130"/>
      <c r="W459" s="130"/>
      <c r="X459" s="130"/>
    </row>
    <row r="460" spans="19:24" s="129" customFormat="1" x14ac:dyDescent="0.2">
      <c r="S460" s="130"/>
      <c r="T460" s="130"/>
      <c r="U460" s="130"/>
      <c r="V460" s="130"/>
      <c r="W460" s="130"/>
      <c r="X460" s="130"/>
    </row>
    <row r="461" spans="19:24" s="129" customFormat="1" x14ac:dyDescent="0.2">
      <c r="S461" s="130"/>
      <c r="T461" s="130"/>
      <c r="U461" s="130"/>
      <c r="V461" s="130"/>
      <c r="W461" s="130"/>
      <c r="X461" s="130"/>
    </row>
    <row r="462" spans="19:24" s="129" customFormat="1" x14ac:dyDescent="0.2">
      <c r="S462" s="130"/>
      <c r="T462" s="130"/>
      <c r="U462" s="130"/>
      <c r="V462" s="130"/>
      <c r="W462" s="130"/>
      <c r="X462" s="130"/>
    </row>
    <row r="463" spans="19:24" s="129" customFormat="1" x14ac:dyDescent="0.2">
      <c r="S463" s="130"/>
      <c r="T463" s="130"/>
      <c r="U463" s="130"/>
      <c r="V463" s="130"/>
      <c r="W463" s="130"/>
      <c r="X463" s="130"/>
    </row>
    <row r="464" spans="19:24" s="129" customFormat="1" x14ac:dyDescent="0.2">
      <c r="S464" s="130"/>
      <c r="T464" s="130"/>
      <c r="U464" s="130"/>
      <c r="V464" s="130"/>
      <c r="W464" s="130"/>
      <c r="X464" s="130"/>
    </row>
    <row r="465" spans="19:24" s="129" customFormat="1" x14ac:dyDescent="0.2">
      <c r="S465" s="130"/>
      <c r="T465" s="130"/>
      <c r="U465" s="130"/>
      <c r="V465" s="130"/>
      <c r="W465" s="130"/>
      <c r="X465" s="130"/>
    </row>
    <row r="466" spans="19:24" s="129" customFormat="1" x14ac:dyDescent="0.2">
      <c r="S466" s="130"/>
      <c r="T466" s="130"/>
      <c r="U466" s="130"/>
      <c r="V466" s="130"/>
      <c r="W466" s="130"/>
      <c r="X466" s="130"/>
    </row>
    <row r="467" spans="19:24" s="129" customFormat="1" x14ac:dyDescent="0.2">
      <c r="S467" s="130"/>
      <c r="T467" s="130"/>
      <c r="U467" s="130"/>
      <c r="V467" s="130"/>
      <c r="W467" s="130"/>
      <c r="X467" s="130"/>
    </row>
    <row r="468" spans="19:24" s="129" customFormat="1" x14ac:dyDescent="0.2">
      <c r="S468" s="130"/>
      <c r="T468" s="130"/>
      <c r="U468" s="130"/>
      <c r="V468" s="130"/>
      <c r="W468" s="130"/>
      <c r="X468" s="130"/>
    </row>
    <row r="469" spans="19:24" s="129" customFormat="1" x14ac:dyDescent="0.2">
      <c r="S469" s="130"/>
      <c r="T469" s="130"/>
      <c r="U469" s="130"/>
      <c r="V469" s="130"/>
      <c r="W469" s="130"/>
      <c r="X469" s="130"/>
    </row>
    <row r="470" spans="19:24" s="129" customFormat="1" x14ac:dyDescent="0.2">
      <c r="S470" s="130"/>
      <c r="T470" s="130"/>
      <c r="U470" s="130"/>
      <c r="V470" s="130"/>
      <c r="W470" s="130"/>
      <c r="X470" s="130"/>
    </row>
    <row r="471" spans="19:24" s="129" customFormat="1" x14ac:dyDescent="0.2">
      <c r="S471" s="130"/>
      <c r="T471" s="130"/>
      <c r="U471" s="130"/>
      <c r="V471" s="130"/>
      <c r="W471" s="130"/>
      <c r="X471" s="130"/>
    </row>
    <row r="472" spans="19:24" s="129" customFormat="1" x14ac:dyDescent="0.2">
      <c r="S472" s="130"/>
      <c r="T472" s="130"/>
      <c r="U472" s="130"/>
      <c r="V472" s="130"/>
      <c r="W472" s="130"/>
      <c r="X472" s="130"/>
    </row>
    <row r="473" spans="19:24" s="129" customFormat="1" x14ac:dyDescent="0.2">
      <c r="S473" s="130"/>
      <c r="T473" s="130"/>
      <c r="U473" s="130"/>
      <c r="V473" s="130"/>
      <c r="W473" s="130"/>
      <c r="X473" s="130"/>
    </row>
    <row r="474" spans="19:24" s="129" customFormat="1" x14ac:dyDescent="0.2">
      <c r="S474" s="130"/>
      <c r="T474" s="130"/>
      <c r="U474" s="130"/>
      <c r="V474" s="130"/>
      <c r="W474" s="130"/>
      <c r="X474" s="130"/>
    </row>
    <row r="475" spans="19:24" s="129" customFormat="1" x14ac:dyDescent="0.2">
      <c r="S475" s="130"/>
      <c r="T475" s="130"/>
      <c r="U475" s="130"/>
      <c r="V475" s="130"/>
      <c r="W475" s="130"/>
      <c r="X475" s="130"/>
    </row>
    <row r="476" spans="19:24" s="129" customFormat="1" x14ac:dyDescent="0.2">
      <c r="S476" s="130"/>
      <c r="T476" s="130"/>
      <c r="U476" s="130"/>
      <c r="V476" s="130"/>
      <c r="W476" s="130"/>
      <c r="X476" s="130"/>
    </row>
    <row r="477" spans="19:24" s="129" customFormat="1" x14ac:dyDescent="0.2">
      <c r="S477" s="130"/>
      <c r="T477" s="130"/>
      <c r="U477" s="130"/>
      <c r="V477" s="130"/>
      <c r="W477" s="130"/>
      <c r="X477" s="130"/>
    </row>
    <row r="478" spans="19:24" s="129" customFormat="1" x14ac:dyDescent="0.2">
      <c r="S478" s="130"/>
      <c r="T478" s="130"/>
      <c r="U478" s="130"/>
      <c r="V478" s="130"/>
      <c r="W478" s="130"/>
      <c r="X478" s="130"/>
    </row>
    <row r="479" spans="19:24" s="129" customFormat="1" x14ac:dyDescent="0.2">
      <c r="S479" s="130"/>
      <c r="T479" s="130"/>
      <c r="U479" s="130"/>
      <c r="V479" s="130"/>
      <c r="W479" s="130"/>
      <c r="X479" s="130"/>
    </row>
    <row r="480" spans="19:24" s="129" customFormat="1" x14ac:dyDescent="0.2">
      <c r="S480" s="130"/>
      <c r="T480" s="130"/>
      <c r="U480" s="130"/>
      <c r="V480" s="130"/>
      <c r="W480" s="130"/>
      <c r="X480" s="130"/>
    </row>
    <row r="481" spans="19:24" s="129" customFormat="1" x14ac:dyDescent="0.2">
      <c r="S481" s="130"/>
      <c r="T481" s="130"/>
      <c r="U481" s="130"/>
      <c r="V481" s="130"/>
      <c r="W481" s="130"/>
      <c r="X481" s="130"/>
    </row>
    <row r="482" spans="19:24" s="129" customFormat="1" x14ac:dyDescent="0.2">
      <c r="S482" s="130"/>
      <c r="T482" s="130"/>
      <c r="U482" s="130"/>
      <c r="V482" s="130"/>
      <c r="W482" s="130"/>
      <c r="X482" s="130"/>
    </row>
    <row r="483" spans="19:24" s="129" customFormat="1" x14ac:dyDescent="0.2">
      <c r="S483" s="130"/>
      <c r="T483" s="130"/>
      <c r="U483" s="130"/>
      <c r="V483" s="130"/>
      <c r="W483" s="130"/>
      <c r="X483" s="130"/>
    </row>
    <row r="484" spans="19:24" s="129" customFormat="1" x14ac:dyDescent="0.2">
      <c r="S484" s="130"/>
      <c r="T484" s="130"/>
      <c r="U484" s="130"/>
      <c r="V484" s="130"/>
      <c r="W484" s="130"/>
      <c r="X484" s="130"/>
    </row>
    <row r="485" spans="19:24" s="129" customFormat="1" x14ac:dyDescent="0.2">
      <c r="S485" s="130"/>
      <c r="T485" s="130"/>
      <c r="U485" s="130"/>
      <c r="V485" s="130"/>
      <c r="W485" s="130"/>
      <c r="X485" s="130"/>
    </row>
    <row r="486" spans="19:24" s="129" customFormat="1" x14ac:dyDescent="0.2">
      <c r="S486" s="130"/>
      <c r="T486" s="130"/>
      <c r="U486" s="130"/>
      <c r="V486" s="130"/>
      <c r="W486" s="130"/>
      <c r="X486" s="130"/>
    </row>
    <row r="487" spans="19:24" s="129" customFormat="1" x14ac:dyDescent="0.2">
      <c r="S487" s="130"/>
      <c r="T487" s="130"/>
      <c r="U487" s="130"/>
      <c r="V487" s="130"/>
      <c r="W487" s="130"/>
      <c r="X487" s="130"/>
    </row>
    <row r="488" spans="19:24" s="129" customFormat="1" x14ac:dyDescent="0.2">
      <c r="S488" s="130"/>
      <c r="T488" s="130"/>
      <c r="U488" s="130"/>
      <c r="V488" s="130"/>
      <c r="W488" s="130"/>
      <c r="X488" s="130"/>
    </row>
    <row r="489" spans="19:24" s="129" customFormat="1" x14ac:dyDescent="0.2">
      <c r="S489" s="130"/>
      <c r="T489" s="130"/>
      <c r="U489" s="130"/>
      <c r="V489" s="130"/>
      <c r="W489" s="130"/>
      <c r="X489" s="130"/>
    </row>
    <row r="490" spans="19:24" s="129" customFormat="1" x14ac:dyDescent="0.2">
      <c r="S490" s="130"/>
      <c r="T490" s="130"/>
      <c r="U490" s="130"/>
      <c r="V490" s="130"/>
      <c r="W490" s="130"/>
      <c r="X490" s="130"/>
    </row>
    <row r="491" spans="19:24" s="129" customFormat="1" x14ac:dyDescent="0.2">
      <c r="S491" s="130"/>
      <c r="T491" s="130"/>
      <c r="U491" s="130"/>
      <c r="V491" s="130"/>
      <c r="W491" s="130"/>
      <c r="X491" s="130"/>
    </row>
    <row r="492" spans="19:24" s="129" customFormat="1" x14ac:dyDescent="0.2">
      <c r="S492" s="130"/>
      <c r="T492" s="130"/>
      <c r="U492" s="130"/>
      <c r="V492" s="130"/>
      <c r="W492" s="130"/>
      <c r="X492" s="130"/>
    </row>
    <row r="493" spans="19:24" s="129" customFormat="1" x14ac:dyDescent="0.2">
      <c r="S493" s="130"/>
      <c r="T493" s="130"/>
      <c r="U493" s="130"/>
      <c r="V493" s="130"/>
      <c r="W493" s="130"/>
      <c r="X493" s="130"/>
    </row>
    <row r="494" spans="19:24" s="129" customFormat="1" x14ac:dyDescent="0.2">
      <c r="S494" s="130"/>
      <c r="T494" s="130"/>
      <c r="U494" s="130"/>
      <c r="V494" s="130"/>
      <c r="W494" s="130"/>
      <c r="X494" s="130"/>
    </row>
    <row r="495" spans="19:24" s="129" customFormat="1" x14ac:dyDescent="0.2">
      <c r="S495" s="130"/>
      <c r="T495" s="130"/>
      <c r="U495" s="130"/>
      <c r="V495" s="130"/>
      <c r="W495" s="130"/>
      <c r="X495" s="130"/>
    </row>
    <row r="496" spans="19:24" s="129" customFormat="1" x14ac:dyDescent="0.2">
      <c r="S496" s="130"/>
      <c r="T496" s="130"/>
      <c r="U496" s="130"/>
      <c r="V496" s="130"/>
      <c r="W496" s="130"/>
      <c r="X496" s="130"/>
    </row>
    <row r="497" spans="19:24" s="129" customFormat="1" x14ac:dyDescent="0.2">
      <c r="S497" s="130"/>
      <c r="T497" s="130"/>
      <c r="U497" s="130"/>
      <c r="V497" s="130"/>
      <c r="W497" s="130"/>
      <c r="X497" s="130"/>
    </row>
    <row r="498" spans="19:24" s="129" customFormat="1" x14ac:dyDescent="0.2">
      <c r="S498" s="130"/>
      <c r="T498" s="130"/>
      <c r="U498" s="130"/>
      <c r="V498" s="130"/>
      <c r="W498" s="130"/>
      <c r="X498" s="130"/>
    </row>
    <row r="499" spans="19:24" s="129" customFormat="1" x14ac:dyDescent="0.2">
      <c r="S499" s="130"/>
      <c r="T499" s="130"/>
      <c r="U499" s="130"/>
      <c r="V499" s="130"/>
      <c r="W499" s="130"/>
      <c r="X499" s="130"/>
    </row>
    <row r="500" spans="19:24" s="129" customFormat="1" x14ac:dyDescent="0.2">
      <c r="S500" s="130"/>
      <c r="T500" s="130"/>
      <c r="U500" s="130"/>
      <c r="V500" s="130"/>
      <c r="W500" s="130"/>
      <c r="X500" s="130"/>
    </row>
    <row r="501" spans="19:24" s="129" customFormat="1" x14ac:dyDescent="0.2">
      <c r="S501" s="130"/>
      <c r="T501" s="130"/>
      <c r="U501" s="130"/>
      <c r="V501" s="130"/>
      <c r="W501" s="130"/>
      <c r="X501" s="130"/>
    </row>
    <row r="502" spans="19:24" s="129" customFormat="1" x14ac:dyDescent="0.2">
      <c r="S502" s="130"/>
      <c r="T502" s="130"/>
      <c r="U502" s="130"/>
      <c r="V502" s="130"/>
      <c r="W502" s="130"/>
      <c r="X502" s="130"/>
    </row>
    <row r="503" spans="19:24" s="129" customFormat="1" x14ac:dyDescent="0.2">
      <c r="S503" s="130"/>
      <c r="T503" s="130"/>
      <c r="U503" s="130"/>
      <c r="V503" s="130"/>
      <c r="W503" s="130"/>
      <c r="X503" s="130"/>
    </row>
    <row r="504" spans="19:24" s="129" customFormat="1" x14ac:dyDescent="0.2">
      <c r="S504" s="130"/>
      <c r="T504" s="130"/>
      <c r="U504" s="130"/>
      <c r="V504" s="130"/>
      <c r="W504" s="130"/>
      <c r="X504" s="130"/>
    </row>
    <row r="505" spans="19:24" s="129" customFormat="1" x14ac:dyDescent="0.2">
      <c r="S505" s="130"/>
      <c r="T505" s="130"/>
      <c r="U505" s="130"/>
      <c r="V505" s="130"/>
      <c r="W505" s="130"/>
      <c r="X505" s="130"/>
    </row>
    <row r="506" spans="19:24" s="129" customFormat="1" x14ac:dyDescent="0.2">
      <c r="S506" s="130"/>
      <c r="T506" s="130"/>
      <c r="U506" s="130"/>
      <c r="V506" s="130"/>
      <c r="W506" s="130"/>
      <c r="X506" s="130"/>
    </row>
    <row r="507" spans="19:24" s="129" customFormat="1" x14ac:dyDescent="0.2">
      <c r="S507" s="130"/>
      <c r="T507" s="130"/>
      <c r="U507" s="130"/>
      <c r="V507" s="130"/>
      <c r="W507" s="130"/>
      <c r="X507" s="130"/>
    </row>
    <row r="508" spans="19:24" s="129" customFormat="1" x14ac:dyDescent="0.2">
      <c r="S508" s="130"/>
      <c r="T508" s="130"/>
      <c r="U508" s="130"/>
      <c r="V508" s="130"/>
      <c r="W508" s="130"/>
      <c r="X508" s="130"/>
    </row>
    <row r="509" spans="19:24" s="129" customFormat="1" x14ac:dyDescent="0.2">
      <c r="S509" s="130"/>
      <c r="T509" s="130"/>
      <c r="U509" s="130"/>
      <c r="V509" s="130"/>
      <c r="W509" s="130"/>
      <c r="X509" s="130"/>
    </row>
    <row r="510" spans="19:24" s="129" customFormat="1" x14ac:dyDescent="0.2">
      <c r="S510" s="130"/>
      <c r="T510" s="130"/>
      <c r="U510" s="130"/>
      <c r="V510" s="130"/>
      <c r="W510" s="130"/>
      <c r="X510" s="130"/>
    </row>
    <row r="511" spans="19:24" s="129" customFormat="1" x14ac:dyDescent="0.2">
      <c r="S511" s="130"/>
      <c r="T511" s="130"/>
      <c r="U511" s="130"/>
      <c r="V511" s="130"/>
      <c r="W511" s="130"/>
      <c r="X511" s="130"/>
    </row>
    <row r="512" spans="19:24" s="129" customFormat="1" x14ac:dyDescent="0.2">
      <c r="S512" s="130"/>
      <c r="T512" s="130"/>
      <c r="U512" s="130"/>
      <c r="V512" s="130"/>
      <c r="W512" s="130"/>
      <c r="X512" s="130"/>
    </row>
    <row r="513" spans="19:24" s="129" customFormat="1" x14ac:dyDescent="0.2">
      <c r="S513" s="130"/>
      <c r="T513" s="130"/>
      <c r="U513" s="130"/>
      <c r="V513" s="130"/>
      <c r="W513" s="130"/>
      <c r="X513" s="130"/>
    </row>
    <row r="514" spans="19:24" s="129" customFormat="1" x14ac:dyDescent="0.2">
      <c r="S514" s="130"/>
      <c r="T514" s="130"/>
      <c r="U514" s="130"/>
      <c r="V514" s="130"/>
      <c r="W514" s="130"/>
      <c r="X514" s="130"/>
    </row>
    <row r="515" spans="19:24" s="129" customFormat="1" x14ac:dyDescent="0.2">
      <c r="S515" s="130"/>
      <c r="T515" s="130"/>
      <c r="U515" s="130"/>
      <c r="V515" s="130"/>
      <c r="W515" s="130"/>
      <c r="X515" s="130"/>
    </row>
    <row r="516" spans="19:24" s="129" customFormat="1" x14ac:dyDescent="0.2">
      <c r="S516" s="130"/>
      <c r="T516" s="130"/>
      <c r="U516" s="130"/>
      <c r="V516" s="130"/>
      <c r="W516" s="130"/>
      <c r="X516" s="130"/>
    </row>
    <row r="517" spans="19:24" s="129" customFormat="1" x14ac:dyDescent="0.2">
      <c r="S517" s="130"/>
      <c r="T517" s="130"/>
      <c r="U517" s="130"/>
      <c r="V517" s="130"/>
      <c r="W517" s="130"/>
      <c r="X517" s="130"/>
    </row>
    <row r="518" spans="19:24" s="129" customFormat="1" x14ac:dyDescent="0.2">
      <c r="S518" s="130"/>
      <c r="T518" s="130"/>
      <c r="U518" s="130"/>
      <c r="V518" s="130"/>
      <c r="W518" s="130"/>
      <c r="X518" s="130"/>
    </row>
    <row r="519" spans="19:24" s="129" customFormat="1" x14ac:dyDescent="0.2">
      <c r="S519" s="130"/>
      <c r="T519" s="130"/>
      <c r="U519" s="130"/>
      <c r="V519" s="130"/>
      <c r="W519" s="130"/>
      <c r="X519" s="130"/>
    </row>
    <row r="520" spans="19:24" s="129" customFormat="1" x14ac:dyDescent="0.2">
      <c r="S520" s="130"/>
      <c r="T520" s="130"/>
      <c r="U520" s="130"/>
      <c r="V520" s="130"/>
      <c r="W520" s="130"/>
      <c r="X520" s="130"/>
    </row>
    <row r="521" spans="19:24" s="129" customFormat="1" x14ac:dyDescent="0.2">
      <c r="S521" s="130"/>
      <c r="T521" s="130"/>
      <c r="U521" s="130"/>
      <c r="V521" s="130"/>
      <c r="W521" s="130"/>
      <c r="X521" s="130"/>
    </row>
    <row r="522" spans="19:24" s="129" customFormat="1" x14ac:dyDescent="0.2">
      <c r="S522" s="130"/>
      <c r="T522" s="130"/>
      <c r="U522" s="130"/>
      <c r="V522" s="130"/>
      <c r="W522" s="130"/>
      <c r="X522" s="130"/>
    </row>
    <row r="523" spans="19:24" s="129" customFormat="1" x14ac:dyDescent="0.2">
      <c r="S523" s="130"/>
      <c r="T523" s="130"/>
      <c r="U523" s="130"/>
      <c r="V523" s="130"/>
      <c r="W523" s="130"/>
      <c r="X523" s="130"/>
    </row>
    <row r="524" spans="19:24" s="129" customFormat="1" x14ac:dyDescent="0.2">
      <c r="S524" s="130"/>
      <c r="T524" s="130"/>
      <c r="U524" s="130"/>
      <c r="V524" s="130"/>
      <c r="W524" s="130"/>
      <c r="X524" s="130"/>
    </row>
    <row r="525" spans="19:24" s="129" customFormat="1" x14ac:dyDescent="0.2">
      <c r="S525" s="130"/>
      <c r="T525" s="130"/>
      <c r="U525" s="130"/>
      <c r="V525" s="130"/>
      <c r="W525" s="130"/>
      <c r="X525" s="130"/>
    </row>
    <row r="526" spans="19:24" s="129" customFormat="1" x14ac:dyDescent="0.2">
      <c r="S526" s="130"/>
      <c r="T526" s="130"/>
      <c r="U526" s="130"/>
      <c r="V526" s="130"/>
      <c r="W526" s="130"/>
      <c r="X526" s="130"/>
    </row>
    <row r="527" spans="19:24" s="129" customFormat="1" x14ac:dyDescent="0.2">
      <c r="S527" s="130"/>
      <c r="T527" s="130"/>
      <c r="U527" s="130"/>
      <c r="V527" s="130"/>
      <c r="W527" s="130"/>
      <c r="X527" s="130"/>
    </row>
    <row r="528" spans="19:24" s="129" customFormat="1" x14ac:dyDescent="0.2">
      <c r="S528" s="130"/>
      <c r="T528" s="130"/>
      <c r="U528" s="130"/>
      <c r="V528" s="130"/>
      <c r="W528" s="130"/>
      <c r="X528" s="130"/>
    </row>
    <row r="529" spans="19:24" s="129" customFormat="1" x14ac:dyDescent="0.2">
      <c r="S529" s="130"/>
      <c r="T529" s="130"/>
      <c r="U529" s="130"/>
      <c r="V529" s="130"/>
      <c r="W529" s="130"/>
      <c r="X529" s="130"/>
    </row>
    <row r="530" spans="19:24" s="129" customFormat="1" x14ac:dyDescent="0.2">
      <c r="S530" s="130"/>
      <c r="T530" s="130"/>
      <c r="U530" s="130"/>
      <c r="V530" s="130"/>
      <c r="W530" s="130"/>
      <c r="X530" s="130"/>
    </row>
    <row r="531" spans="19:24" s="129" customFormat="1" x14ac:dyDescent="0.2">
      <c r="S531" s="130"/>
      <c r="T531" s="130"/>
      <c r="U531" s="130"/>
      <c r="V531" s="130"/>
      <c r="W531" s="130"/>
      <c r="X531" s="130"/>
    </row>
    <row r="532" spans="19:24" s="129" customFormat="1" x14ac:dyDescent="0.2">
      <c r="S532" s="130"/>
      <c r="T532" s="130"/>
      <c r="U532" s="130"/>
      <c r="V532" s="130"/>
      <c r="W532" s="130"/>
      <c r="X532" s="130"/>
    </row>
    <row r="533" spans="19:24" s="129" customFormat="1" x14ac:dyDescent="0.2">
      <c r="S533" s="130"/>
      <c r="T533" s="130"/>
      <c r="U533" s="130"/>
      <c r="V533" s="130"/>
      <c r="W533" s="130"/>
      <c r="X533" s="130"/>
    </row>
    <row r="534" spans="19:24" s="129" customFormat="1" x14ac:dyDescent="0.2">
      <c r="S534" s="130"/>
      <c r="T534" s="130"/>
      <c r="U534" s="130"/>
      <c r="V534" s="130"/>
      <c r="W534" s="130"/>
      <c r="X534" s="130"/>
    </row>
    <row r="535" spans="19:24" s="129" customFormat="1" x14ac:dyDescent="0.2">
      <c r="S535" s="130"/>
      <c r="T535" s="130"/>
      <c r="U535" s="130"/>
      <c r="V535" s="130"/>
      <c r="W535" s="130"/>
      <c r="X535" s="130"/>
    </row>
    <row r="536" spans="19:24" s="129" customFormat="1" x14ac:dyDescent="0.2">
      <c r="S536" s="130"/>
      <c r="T536" s="130"/>
      <c r="U536" s="130"/>
      <c r="V536" s="130"/>
      <c r="W536" s="130"/>
      <c r="X536" s="130"/>
    </row>
    <row r="537" spans="19:24" s="129" customFormat="1" x14ac:dyDescent="0.2">
      <c r="S537" s="130"/>
      <c r="T537" s="130"/>
      <c r="U537" s="130"/>
      <c r="V537" s="130"/>
      <c r="W537" s="130"/>
      <c r="X537" s="130"/>
    </row>
    <row r="538" spans="19:24" s="129" customFormat="1" x14ac:dyDescent="0.2">
      <c r="S538" s="130"/>
      <c r="T538" s="130"/>
      <c r="U538" s="130"/>
      <c r="V538" s="130"/>
      <c r="W538" s="130"/>
      <c r="X538" s="130"/>
    </row>
    <row r="539" spans="19:24" s="129" customFormat="1" x14ac:dyDescent="0.2">
      <c r="S539" s="130"/>
      <c r="T539" s="130"/>
      <c r="U539" s="130"/>
      <c r="V539" s="130"/>
      <c r="W539" s="130"/>
      <c r="X539" s="130"/>
    </row>
    <row r="540" spans="19:24" s="129" customFormat="1" x14ac:dyDescent="0.2">
      <c r="S540" s="130"/>
      <c r="T540" s="130"/>
      <c r="U540" s="130"/>
      <c r="V540" s="130"/>
      <c r="W540" s="130"/>
      <c r="X540" s="130"/>
    </row>
    <row r="541" spans="19:24" s="129" customFormat="1" x14ac:dyDescent="0.2">
      <c r="S541" s="130"/>
      <c r="T541" s="130"/>
      <c r="U541" s="130"/>
      <c r="V541" s="130"/>
      <c r="W541" s="130"/>
      <c r="X541" s="130"/>
    </row>
    <row r="542" spans="19:24" s="129" customFormat="1" x14ac:dyDescent="0.2">
      <c r="S542" s="130"/>
      <c r="T542" s="130"/>
      <c r="U542" s="130"/>
      <c r="V542" s="130"/>
      <c r="W542" s="130"/>
      <c r="X542" s="130"/>
    </row>
    <row r="543" spans="19:24" s="129" customFormat="1" x14ac:dyDescent="0.2">
      <c r="S543" s="130"/>
      <c r="T543" s="130"/>
      <c r="U543" s="130"/>
      <c r="V543" s="130"/>
      <c r="W543" s="130"/>
      <c r="X543" s="130"/>
    </row>
    <row r="544" spans="19:24" s="129" customFormat="1" x14ac:dyDescent="0.2">
      <c r="S544" s="130"/>
      <c r="T544" s="130"/>
      <c r="U544" s="130"/>
      <c r="V544" s="130"/>
      <c r="W544" s="130"/>
      <c r="X544" s="130"/>
    </row>
    <row r="545" spans="19:24" s="129" customFormat="1" x14ac:dyDescent="0.2">
      <c r="S545" s="130"/>
      <c r="T545" s="130"/>
      <c r="U545" s="130"/>
      <c r="V545" s="130"/>
      <c r="W545" s="130"/>
      <c r="X545" s="130"/>
    </row>
    <row r="546" spans="19:24" s="129" customFormat="1" x14ac:dyDescent="0.2">
      <c r="S546" s="130"/>
      <c r="T546" s="130"/>
      <c r="U546" s="130"/>
      <c r="V546" s="130"/>
      <c r="W546" s="130"/>
      <c r="X546" s="130"/>
    </row>
    <row r="547" spans="19:24" s="129" customFormat="1" x14ac:dyDescent="0.2">
      <c r="S547" s="130"/>
      <c r="T547" s="130"/>
      <c r="U547" s="130"/>
      <c r="V547" s="130"/>
      <c r="W547" s="130"/>
      <c r="X547" s="130"/>
    </row>
    <row r="548" spans="19:24" s="129" customFormat="1" x14ac:dyDescent="0.2">
      <c r="S548" s="130"/>
      <c r="T548" s="130"/>
      <c r="U548" s="130"/>
      <c r="V548" s="130"/>
      <c r="W548" s="130"/>
      <c r="X548" s="130"/>
    </row>
    <row r="549" spans="19:24" s="129" customFormat="1" x14ac:dyDescent="0.2">
      <c r="S549" s="130"/>
      <c r="T549" s="130"/>
      <c r="U549" s="130"/>
      <c r="V549" s="130"/>
      <c r="W549" s="130"/>
      <c r="X549" s="130"/>
    </row>
    <row r="550" spans="19:24" s="129" customFormat="1" x14ac:dyDescent="0.2">
      <c r="S550" s="130"/>
      <c r="T550" s="130"/>
      <c r="U550" s="130"/>
      <c r="V550" s="130"/>
      <c r="W550" s="130"/>
      <c r="X550" s="130"/>
    </row>
    <row r="551" spans="19:24" s="129" customFormat="1" x14ac:dyDescent="0.2">
      <c r="S551" s="130"/>
      <c r="T551" s="130"/>
      <c r="U551" s="130"/>
      <c r="V551" s="130"/>
      <c r="W551" s="130"/>
      <c r="X551" s="130"/>
    </row>
    <row r="552" spans="19:24" s="129" customFormat="1" x14ac:dyDescent="0.2">
      <c r="S552" s="130"/>
      <c r="T552" s="130"/>
      <c r="U552" s="130"/>
      <c r="V552" s="130"/>
      <c r="W552" s="130"/>
      <c r="X552" s="130"/>
    </row>
    <row r="553" spans="19:24" s="129" customFormat="1" x14ac:dyDescent="0.2">
      <c r="S553" s="130"/>
      <c r="T553" s="130"/>
      <c r="U553" s="130"/>
      <c r="V553" s="130"/>
      <c r="W553" s="130"/>
      <c r="X553" s="130"/>
    </row>
    <row r="554" spans="19:24" s="129" customFormat="1" x14ac:dyDescent="0.2">
      <c r="S554" s="130"/>
      <c r="T554" s="130"/>
      <c r="U554" s="130"/>
      <c r="V554" s="130"/>
      <c r="W554" s="130"/>
      <c r="X554" s="130"/>
    </row>
    <row r="555" spans="19:24" s="129" customFormat="1" x14ac:dyDescent="0.2">
      <c r="S555" s="130"/>
      <c r="T555" s="130"/>
      <c r="U555" s="130"/>
      <c r="V555" s="130"/>
      <c r="W555" s="130"/>
      <c r="X555" s="130"/>
    </row>
    <row r="556" spans="19:24" s="129" customFormat="1" x14ac:dyDescent="0.2">
      <c r="S556" s="130"/>
      <c r="T556" s="130"/>
      <c r="U556" s="130"/>
      <c r="V556" s="130"/>
      <c r="W556" s="130"/>
      <c r="X556" s="130"/>
    </row>
    <row r="557" spans="19:24" s="129" customFormat="1" x14ac:dyDescent="0.2">
      <c r="S557" s="130"/>
      <c r="T557" s="130"/>
      <c r="U557" s="130"/>
      <c r="V557" s="130"/>
      <c r="W557" s="130"/>
      <c r="X557" s="130"/>
    </row>
    <row r="558" spans="19:24" s="129" customFormat="1" x14ac:dyDescent="0.2">
      <c r="S558" s="130"/>
      <c r="T558" s="130"/>
      <c r="U558" s="130"/>
      <c r="V558" s="130"/>
      <c r="W558" s="130"/>
      <c r="X558" s="130"/>
    </row>
    <row r="559" spans="19:24" s="129" customFormat="1" x14ac:dyDescent="0.2">
      <c r="S559" s="130"/>
      <c r="T559" s="130"/>
      <c r="U559" s="130"/>
      <c r="V559" s="130"/>
      <c r="W559" s="130"/>
      <c r="X559" s="130"/>
    </row>
    <row r="560" spans="19:24" s="129" customFormat="1" x14ac:dyDescent="0.2">
      <c r="S560" s="130"/>
      <c r="T560" s="130"/>
      <c r="U560" s="130"/>
      <c r="V560" s="130"/>
      <c r="W560" s="130"/>
      <c r="X560" s="130"/>
    </row>
    <row r="561" spans="19:24" s="129" customFormat="1" x14ac:dyDescent="0.2">
      <c r="S561" s="130"/>
      <c r="T561" s="130"/>
      <c r="U561" s="130"/>
      <c r="V561" s="130"/>
      <c r="W561" s="130"/>
      <c r="X561" s="130"/>
    </row>
    <row r="562" spans="19:24" s="129" customFormat="1" x14ac:dyDescent="0.2">
      <c r="S562" s="130"/>
      <c r="T562" s="130"/>
      <c r="U562" s="130"/>
      <c r="V562" s="130"/>
      <c r="W562" s="130"/>
      <c r="X562" s="130"/>
    </row>
    <row r="563" spans="19:24" s="129" customFormat="1" x14ac:dyDescent="0.2">
      <c r="S563" s="130"/>
      <c r="T563" s="130"/>
      <c r="U563" s="130"/>
      <c r="V563" s="130"/>
      <c r="W563" s="130"/>
      <c r="X563" s="130"/>
    </row>
    <row r="564" spans="19:24" s="129" customFormat="1" x14ac:dyDescent="0.2">
      <c r="S564" s="130"/>
      <c r="T564" s="130"/>
      <c r="U564" s="130"/>
      <c r="V564" s="130"/>
      <c r="W564" s="130"/>
      <c r="X564" s="130"/>
    </row>
    <row r="565" spans="19:24" s="129" customFormat="1" x14ac:dyDescent="0.2">
      <c r="S565" s="130"/>
      <c r="T565" s="130"/>
      <c r="U565" s="130"/>
      <c r="V565" s="130"/>
      <c r="W565" s="130"/>
      <c r="X565" s="130"/>
    </row>
    <row r="566" spans="19:24" s="129" customFormat="1" x14ac:dyDescent="0.2">
      <c r="S566" s="130"/>
      <c r="T566" s="130"/>
      <c r="U566" s="130"/>
      <c r="V566" s="130"/>
      <c r="W566" s="130"/>
      <c r="X566" s="130"/>
    </row>
    <row r="567" spans="19:24" s="129" customFormat="1" x14ac:dyDescent="0.2">
      <c r="S567" s="130"/>
      <c r="T567" s="130"/>
      <c r="U567" s="130"/>
      <c r="V567" s="130"/>
      <c r="W567" s="130"/>
      <c r="X567" s="130"/>
    </row>
    <row r="568" spans="19:24" s="129" customFormat="1" x14ac:dyDescent="0.2">
      <c r="S568" s="130"/>
      <c r="T568" s="130"/>
      <c r="U568" s="130"/>
      <c r="V568" s="130"/>
      <c r="W568" s="130"/>
      <c r="X568" s="130"/>
    </row>
    <row r="569" spans="19:24" s="129" customFormat="1" x14ac:dyDescent="0.2">
      <c r="S569" s="130"/>
      <c r="T569" s="130"/>
      <c r="U569" s="130"/>
      <c r="V569" s="130"/>
      <c r="W569" s="130"/>
      <c r="X569" s="130"/>
    </row>
    <row r="570" spans="19:24" s="129" customFormat="1" x14ac:dyDescent="0.2">
      <c r="S570" s="130"/>
      <c r="T570" s="130"/>
      <c r="U570" s="130"/>
      <c r="V570" s="130"/>
      <c r="W570" s="130"/>
      <c r="X570" s="130"/>
    </row>
    <row r="571" spans="19:24" s="129" customFormat="1" x14ac:dyDescent="0.2">
      <c r="S571" s="130"/>
      <c r="T571" s="130"/>
      <c r="U571" s="130"/>
      <c r="V571" s="130"/>
      <c r="W571" s="130"/>
      <c r="X571" s="130"/>
    </row>
    <row r="572" spans="19:24" s="129" customFormat="1" x14ac:dyDescent="0.2">
      <c r="S572" s="130"/>
      <c r="T572" s="130"/>
      <c r="U572" s="130"/>
      <c r="V572" s="130"/>
      <c r="W572" s="130"/>
      <c r="X572" s="130"/>
    </row>
    <row r="573" spans="19:24" s="129" customFormat="1" x14ac:dyDescent="0.2">
      <c r="S573" s="130"/>
      <c r="T573" s="130"/>
      <c r="U573" s="130"/>
      <c r="V573" s="130"/>
      <c r="W573" s="130"/>
      <c r="X573" s="130"/>
    </row>
    <row r="574" spans="19:24" s="129" customFormat="1" x14ac:dyDescent="0.2">
      <c r="S574" s="130"/>
      <c r="T574" s="130"/>
      <c r="U574" s="130"/>
      <c r="V574" s="130"/>
      <c r="W574" s="130"/>
      <c r="X574" s="130"/>
    </row>
    <row r="575" spans="19:24" s="129" customFormat="1" x14ac:dyDescent="0.2">
      <c r="S575" s="130"/>
      <c r="T575" s="130"/>
      <c r="U575" s="130"/>
      <c r="V575" s="130"/>
      <c r="W575" s="130"/>
      <c r="X575" s="130"/>
    </row>
    <row r="576" spans="19:24" s="129" customFormat="1" x14ac:dyDescent="0.2">
      <c r="S576" s="130"/>
      <c r="T576" s="130"/>
      <c r="U576" s="130"/>
      <c r="V576" s="130"/>
      <c r="W576" s="130"/>
      <c r="X576" s="130"/>
    </row>
    <row r="577" spans="19:24" s="129" customFormat="1" x14ac:dyDescent="0.2">
      <c r="S577" s="130"/>
      <c r="T577" s="130"/>
      <c r="U577" s="130"/>
      <c r="V577" s="130"/>
      <c r="W577" s="130"/>
      <c r="X577" s="130"/>
    </row>
    <row r="578" spans="19:24" s="129" customFormat="1" x14ac:dyDescent="0.2">
      <c r="S578" s="130"/>
      <c r="T578" s="130"/>
      <c r="U578" s="130"/>
      <c r="V578" s="130"/>
      <c r="W578" s="130"/>
      <c r="X578" s="130"/>
    </row>
    <row r="579" spans="19:24" s="129" customFormat="1" x14ac:dyDescent="0.2">
      <c r="S579" s="130"/>
      <c r="T579" s="130"/>
      <c r="U579" s="130"/>
      <c r="V579" s="130"/>
      <c r="W579" s="130"/>
      <c r="X579" s="130"/>
    </row>
    <row r="580" spans="19:24" s="129" customFormat="1" x14ac:dyDescent="0.2">
      <c r="S580" s="130"/>
      <c r="T580" s="130"/>
      <c r="U580" s="130"/>
      <c r="V580" s="130"/>
      <c r="W580" s="130"/>
      <c r="X580" s="130"/>
    </row>
    <row r="581" spans="19:24" s="129" customFormat="1" x14ac:dyDescent="0.2">
      <c r="S581" s="130"/>
      <c r="T581" s="130"/>
      <c r="U581" s="130"/>
      <c r="V581" s="130"/>
      <c r="W581" s="130"/>
      <c r="X581" s="130"/>
    </row>
    <row r="582" spans="19:24" s="129" customFormat="1" x14ac:dyDescent="0.2">
      <c r="S582" s="130"/>
      <c r="T582" s="130"/>
      <c r="U582" s="130"/>
      <c r="V582" s="130"/>
      <c r="W582" s="130"/>
      <c r="X582" s="130"/>
    </row>
    <row r="583" spans="19:24" s="129" customFormat="1" x14ac:dyDescent="0.2">
      <c r="S583" s="130"/>
      <c r="T583" s="130"/>
      <c r="U583" s="130"/>
      <c r="V583" s="130"/>
      <c r="W583" s="130"/>
      <c r="X583" s="130"/>
    </row>
    <row r="584" spans="19:24" s="129" customFormat="1" x14ac:dyDescent="0.2">
      <c r="S584" s="130"/>
      <c r="T584" s="130"/>
      <c r="U584" s="130"/>
      <c r="V584" s="130"/>
      <c r="W584" s="130"/>
      <c r="X584" s="130"/>
    </row>
    <row r="585" spans="19:24" s="129" customFormat="1" x14ac:dyDescent="0.2">
      <c r="S585" s="130"/>
      <c r="T585" s="130"/>
      <c r="U585" s="130"/>
      <c r="V585" s="130"/>
      <c r="W585" s="130"/>
      <c r="X585" s="130"/>
    </row>
    <row r="586" spans="19:24" s="129" customFormat="1" x14ac:dyDescent="0.2">
      <c r="S586" s="130"/>
      <c r="T586" s="130"/>
      <c r="U586" s="130"/>
      <c r="V586" s="130"/>
      <c r="W586" s="130"/>
      <c r="X586" s="130"/>
    </row>
    <row r="587" spans="19:24" s="129" customFormat="1" x14ac:dyDescent="0.2">
      <c r="S587" s="130"/>
      <c r="T587" s="130"/>
      <c r="U587" s="130"/>
      <c r="V587" s="130"/>
      <c r="W587" s="130"/>
      <c r="X587" s="130"/>
    </row>
    <row r="588" spans="19:24" s="129" customFormat="1" x14ac:dyDescent="0.2">
      <c r="S588" s="130"/>
      <c r="T588" s="130"/>
      <c r="U588" s="130"/>
      <c r="V588" s="130"/>
      <c r="W588" s="130"/>
      <c r="X588" s="130"/>
    </row>
    <row r="589" spans="19:24" s="129" customFormat="1" x14ac:dyDescent="0.2">
      <c r="S589" s="130"/>
      <c r="T589" s="130"/>
      <c r="U589" s="130"/>
      <c r="V589" s="130"/>
      <c r="W589" s="130"/>
      <c r="X589" s="130"/>
    </row>
    <row r="590" spans="19:24" s="129" customFormat="1" x14ac:dyDescent="0.2">
      <c r="S590" s="130"/>
      <c r="T590" s="130"/>
      <c r="U590" s="130"/>
      <c r="V590" s="130"/>
      <c r="W590" s="130"/>
      <c r="X590" s="130"/>
    </row>
    <row r="591" spans="19:24" s="129" customFormat="1" x14ac:dyDescent="0.2">
      <c r="S591" s="130"/>
      <c r="T591" s="130"/>
      <c r="U591" s="130"/>
      <c r="V591" s="130"/>
      <c r="W591" s="130"/>
      <c r="X591" s="130"/>
    </row>
    <row r="592" spans="19:24" s="129" customFormat="1" x14ac:dyDescent="0.2">
      <c r="S592" s="130"/>
      <c r="T592" s="130"/>
      <c r="U592" s="130"/>
      <c r="V592" s="130"/>
      <c r="W592" s="130"/>
      <c r="X592" s="130"/>
    </row>
    <row r="593" spans="19:24" s="129" customFormat="1" x14ac:dyDescent="0.2">
      <c r="S593" s="130"/>
      <c r="T593" s="130"/>
      <c r="U593" s="130"/>
      <c r="V593" s="130"/>
      <c r="W593" s="130"/>
      <c r="X593" s="130"/>
    </row>
    <row r="594" spans="19:24" s="129" customFormat="1" x14ac:dyDescent="0.2">
      <c r="S594" s="130"/>
      <c r="T594" s="130"/>
      <c r="U594" s="130"/>
      <c r="V594" s="130"/>
      <c r="W594" s="130"/>
      <c r="X594" s="130"/>
    </row>
    <row r="595" spans="19:24" s="129" customFormat="1" x14ac:dyDescent="0.2">
      <c r="S595" s="130"/>
      <c r="T595" s="130"/>
      <c r="U595" s="130"/>
      <c r="V595" s="130"/>
      <c r="W595" s="130"/>
      <c r="X595" s="130"/>
    </row>
    <row r="596" spans="19:24" s="129" customFormat="1" x14ac:dyDescent="0.2">
      <c r="S596" s="130"/>
      <c r="T596" s="130"/>
      <c r="U596" s="130"/>
      <c r="V596" s="130"/>
      <c r="W596" s="130"/>
      <c r="X596" s="130"/>
    </row>
    <row r="597" spans="19:24" s="129" customFormat="1" x14ac:dyDescent="0.2">
      <c r="S597" s="130"/>
      <c r="T597" s="130"/>
      <c r="U597" s="130"/>
      <c r="V597" s="130"/>
      <c r="W597" s="130"/>
      <c r="X597" s="130"/>
    </row>
    <row r="598" spans="19:24" s="129" customFormat="1" x14ac:dyDescent="0.2">
      <c r="S598" s="130"/>
      <c r="T598" s="130"/>
      <c r="U598" s="130"/>
      <c r="V598" s="130"/>
      <c r="W598" s="130"/>
      <c r="X598" s="130"/>
    </row>
    <row r="599" spans="19:24" s="129" customFormat="1" x14ac:dyDescent="0.2">
      <c r="S599" s="130"/>
      <c r="T599" s="130"/>
      <c r="U599" s="130"/>
      <c r="V599" s="130"/>
      <c r="W599" s="130"/>
      <c r="X599" s="130"/>
    </row>
    <row r="600" spans="19:24" s="129" customFormat="1" x14ac:dyDescent="0.2">
      <c r="S600" s="130"/>
      <c r="T600" s="130"/>
      <c r="U600" s="130"/>
      <c r="V600" s="130"/>
      <c r="W600" s="130"/>
      <c r="X600" s="130"/>
    </row>
    <row r="601" spans="19:24" s="129" customFormat="1" x14ac:dyDescent="0.2">
      <c r="S601" s="130"/>
      <c r="T601" s="130"/>
      <c r="U601" s="130"/>
      <c r="V601" s="130"/>
      <c r="W601" s="130"/>
      <c r="X601" s="130"/>
    </row>
    <row r="602" spans="19:24" s="129" customFormat="1" x14ac:dyDescent="0.2">
      <c r="S602" s="130"/>
      <c r="T602" s="130"/>
      <c r="U602" s="130"/>
      <c r="V602" s="130"/>
      <c r="W602" s="130"/>
      <c r="X602" s="130"/>
    </row>
    <row r="603" spans="19:24" s="129" customFormat="1" x14ac:dyDescent="0.2">
      <c r="S603" s="130"/>
      <c r="T603" s="130"/>
      <c r="U603" s="130"/>
      <c r="V603" s="130"/>
      <c r="W603" s="130"/>
      <c r="X603" s="130"/>
    </row>
    <row r="604" spans="19:24" s="129" customFormat="1" x14ac:dyDescent="0.2">
      <c r="S604" s="130"/>
      <c r="T604" s="130"/>
      <c r="U604" s="130"/>
      <c r="V604" s="130"/>
      <c r="W604" s="130"/>
      <c r="X604" s="130"/>
    </row>
    <row r="605" spans="19:24" s="129" customFormat="1" x14ac:dyDescent="0.2">
      <c r="S605" s="130"/>
      <c r="T605" s="130"/>
      <c r="U605" s="130"/>
      <c r="V605" s="130"/>
      <c r="W605" s="130"/>
      <c r="X605" s="130"/>
    </row>
    <row r="606" spans="19:24" s="129" customFormat="1" x14ac:dyDescent="0.2">
      <c r="S606" s="130"/>
      <c r="T606" s="130"/>
      <c r="U606" s="130"/>
      <c r="V606" s="130"/>
      <c r="W606" s="130"/>
      <c r="X606" s="130"/>
    </row>
    <row r="607" spans="19:24" s="129" customFormat="1" x14ac:dyDescent="0.2">
      <c r="S607" s="130"/>
      <c r="T607" s="130"/>
      <c r="U607" s="130"/>
      <c r="V607" s="130"/>
      <c r="W607" s="130"/>
      <c r="X607" s="130"/>
    </row>
    <row r="608" spans="19:24" s="129" customFormat="1" x14ac:dyDescent="0.2">
      <c r="S608" s="130"/>
      <c r="T608" s="130"/>
      <c r="U608" s="130"/>
      <c r="V608" s="130"/>
      <c r="W608" s="130"/>
      <c r="X608" s="130"/>
    </row>
    <row r="609" spans="19:24" s="129" customFormat="1" x14ac:dyDescent="0.2">
      <c r="S609" s="130"/>
      <c r="T609" s="130"/>
      <c r="U609" s="130"/>
      <c r="V609" s="130"/>
      <c r="W609" s="130"/>
      <c r="X609" s="130"/>
    </row>
    <row r="610" spans="19:24" s="129" customFormat="1" x14ac:dyDescent="0.2">
      <c r="S610" s="130"/>
      <c r="T610" s="130"/>
      <c r="U610" s="130"/>
      <c r="V610" s="130"/>
      <c r="W610" s="130"/>
      <c r="X610" s="130"/>
    </row>
    <row r="611" spans="19:24" s="129" customFormat="1" x14ac:dyDescent="0.2">
      <c r="S611" s="130"/>
      <c r="T611" s="130"/>
      <c r="U611" s="130"/>
      <c r="V611" s="130"/>
      <c r="W611" s="130"/>
      <c r="X611" s="130"/>
    </row>
    <row r="612" spans="19:24" s="129" customFormat="1" x14ac:dyDescent="0.2">
      <c r="S612" s="130"/>
      <c r="T612" s="130"/>
      <c r="U612" s="130"/>
      <c r="V612" s="130"/>
      <c r="W612" s="130"/>
      <c r="X612" s="130"/>
    </row>
    <row r="613" spans="19:24" s="129" customFormat="1" x14ac:dyDescent="0.2">
      <c r="S613" s="130"/>
      <c r="T613" s="130"/>
      <c r="U613" s="130"/>
      <c r="V613" s="130"/>
      <c r="W613" s="130"/>
      <c r="X613" s="130"/>
    </row>
    <row r="614" spans="19:24" s="129" customFormat="1" x14ac:dyDescent="0.2">
      <c r="S614" s="130"/>
      <c r="T614" s="130"/>
      <c r="U614" s="130"/>
      <c r="V614" s="130"/>
      <c r="W614" s="130"/>
      <c r="X614" s="130"/>
    </row>
    <row r="615" spans="19:24" s="129" customFormat="1" x14ac:dyDescent="0.2">
      <c r="S615" s="130"/>
      <c r="T615" s="130"/>
      <c r="U615" s="130"/>
      <c r="V615" s="130"/>
      <c r="W615" s="130"/>
      <c r="X615" s="130"/>
    </row>
    <row r="616" spans="19:24" s="129" customFormat="1" x14ac:dyDescent="0.2">
      <c r="S616" s="130"/>
      <c r="T616" s="130"/>
      <c r="U616" s="130"/>
      <c r="V616" s="130"/>
      <c r="W616" s="130"/>
      <c r="X616" s="130"/>
    </row>
    <row r="617" spans="19:24" s="129" customFormat="1" x14ac:dyDescent="0.2">
      <c r="S617" s="130"/>
      <c r="T617" s="130"/>
      <c r="U617" s="130"/>
      <c r="V617" s="130"/>
      <c r="W617" s="130"/>
      <c r="X617" s="130"/>
    </row>
    <row r="618" spans="19:24" s="129" customFormat="1" x14ac:dyDescent="0.2">
      <c r="S618" s="130"/>
      <c r="T618" s="130"/>
      <c r="U618" s="130"/>
      <c r="V618" s="130"/>
      <c r="W618" s="130"/>
      <c r="X618" s="130"/>
    </row>
    <row r="619" spans="19:24" s="129" customFormat="1" x14ac:dyDescent="0.2">
      <c r="S619" s="130"/>
      <c r="T619" s="130"/>
      <c r="U619" s="130"/>
      <c r="V619" s="130"/>
      <c r="W619" s="130"/>
      <c r="X619" s="130"/>
    </row>
    <row r="620" spans="19:24" s="129" customFormat="1" x14ac:dyDescent="0.2">
      <c r="S620" s="130"/>
      <c r="T620" s="130"/>
      <c r="U620" s="130"/>
      <c r="V620" s="130"/>
      <c r="W620" s="130"/>
      <c r="X620" s="130"/>
    </row>
    <row r="621" spans="19:24" s="129" customFormat="1" x14ac:dyDescent="0.2">
      <c r="S621" s="130"/>
      <c r="T621" s="130"/>
      <c r="U621" s="130"/>
      <c r="V621" s="130"/>
      <c r="W621" s="130"/>
      <c r="X621" s="130"/>
    </row>
    <row r="622" spans="19:24" s="129" customFormat="1" x14ac:dyDescent="0.2">
      <c r="S622" s="130"/>
      <c r="T622" s="130"/>
      <c r="U622" s="130"/>
      <c r="V622" s="130"/>
      <c r="W622" s="130"/>
      <c r="X622" s="130"/>
    </row>
    <row r="623" spans="19:24" s="129" customFormat="1" x14ac:dyDescent="0.2">
      <c r="S623" s="130"/>
      <c r="T623" s="130"/>
      <c r="U623" s="130"/>
      <c r="V623" s="130"/>
      <c r="W623" s="130"/>
      <c r="X623" s="130"/>
    </row>
    <row r="624" spans="19:24" s="129" customFormat="1" x14ac:dyDescent="0.2">
      <c r="S624" s="130"/>
      <c r="T624" s="130"/>
      <c r="U624" s="130"/>
      <c r="V624" s="130"/>
      <c r="W624" s="130"/>
      <c r="X624" s="130"/>
    </row>
    <row r="625" spans="19:24" s="129" customFormat="1" x14ac:dyDescent="0.2">
      <c r="S625" s="130"/>
      <c r="T625" s="130"/>
      <c r="U625" s="130"/>
      <c r="V625" s="130"/>
      <c r="W625" s="130"/>
      <c r="X625" s="130"/>
    </row>
    <row r="626" spans="19:24" s="129" customFormat="1" x14ac:dyDescent="0.2">
      <c r="S626" s="130"/>
      <c r="T626" s="130"/>
      <c r="U626" s="130"/>
      <c r="V626" s="130"/>
      <c r="W626" s="130"/>
      <c r="X626" s="130"/>
    </row>
    <row r="627" spans="19:24" s="129" customFormat="1" x14ac:dyDescent="0.2">
      <c r="S627" s="130"/>
      <c r="T627" s="130"/>
      <c r="U627" s="130"/>
      <c r="V627" s="130"/>
      <c r="W627" s="130"/>
      <c r="X627" s="130"/>
    </row>
    <row r="628" spans="19:24" s="129" customFormat="1" x14ac:dyDescent="0.2">
      <c r="S628" s="130"/>
      <c r="T628" s="130"/>
      <c r="U628" s="130"/>
      <c r="V628" s="130"/>
      <c r="W628" s="130"/>
      <c r="X628" s="130"/>
    </row>
    <row r="629" spans="19:24" s="129" customFormat="1" x14ac:dyDescent="0.2">
      <c r="S629" s="130"/>
      <c r="T629" s="130"/>
      <c r="U629" s="130"/>
      <c r="V629" s="130"/>
      <c r="W629" s="130"/>
      <c r="X629" s="130"/>
    </row>
    <row r="630" spans="19:24" s="129" customFormat="1" x14ac:dyDescent="0.2">
      <c r="S630" s="130"/>
      <c r="T630" s="130"/>
      <c r="U630" s="130"/>
      <c r="V630" s="130"/>
      <c r="W630" s="130"/>
      <c r="X630" s="130"/>
    </row>
    <row r="631" spans="19:24" s="129" customFormat="1" x14ac:dyDescent="0.2">
      <c r="S631" s="130"/>
      <c r="T631" s="130"/>
      <c r="U631" s="130"/>
      <c r="V631" s="130"/>
      <c r="W631" s="130"/>
      <c r="X631" s="130"/>
    </row>
    <row r="632" spans="19:24" s="129" customFormat="1" x14ac:dyDescent="0.2">
      <c r="S632" s="130"/>
      <c r="T632" s="130"/>
      <c r="U632" s="130"/>
      <c r="V632" s="130"/>
      <c r="W632" s="130"/>
      <c r="X632" s="130"/>
    </row>
    <row r="633" spans="19:24" s="129" customFormat="1" x14ac:dyDescent="0.2">
      <c r="S633" s="130"/>
      <c r="T633" s="130"/>
      <c r="U633" s="130"/>
      <c r="V633" s="130"/>
      <c r="W633" s="130"/>
      <c r="X633" s="130"/>
    </row>
    <row r="634" spans="19:24" s="129" customFormat="1" x14ac:dyDescent="0.2">
      <c r="S634" s="130"/>
      <c r="T634" s="130"/>
      <c r="U634" s="130"/>
      <c r="V634" s="130"/>
      <c r="W634" s="130"/>
      <c r="X634" s="130"/>
    </row>
    <row r="635" spans="19:24" s="129" customFormat="1" x14ac:dyDescent="0.2">
      <c r="S635" s="130"/>
      <c r="T635" s="130"/>
      <c r="U635" s="130"/>
      <c r="V635" s="130"/>
      <c r="W635" s="130"/>
      <c r="X635" s="130"/>
    </row>
    <row r="636" spans="19:24" s="129" customFormat="1" x14ac:dyDescent="0.2">
      <c r="S636" s="130"/>
      <c r="T636" s="130"/>
      <c r="U636" s="130"/>
      <c r="V636" s="130"/>
      <c r="W636" s="130"/>
      <c r="X636" s="130"/>
    </row>
    <row r="637" spans="19:24" s="129" customFormat="1" x14ac:dyDescent="0.2">
      <c r="S637" s="130"/>
      <c r="T637" s="130"/>
      <c r="U637" s="130"/>
      <c r="V637" s="130"/>
      <c r="W637" s="130"/>
      <c r="X637" s="130"/>
    </row>
    <row r="638" spans="19:24" s="129" customFormat="1" x14ac:dyDescent="0.2">
      <c r="S638" s="130"/>
      <c r="T638" s="130"/>
      <c r="U638" s="130"/>
      <c r="V638" s="130"/>
      <c r="W638" s="130"/>
      <c r="X638" s="130"/>
    </row>
    <row r="639" spans="19:24" s="129" customFormat="1" x14ac:dyDescent="0.2">
      <c r="S639" s="130"/>
      <c r="T639" s="130"/>
      <c r="U639" s="130"/>
      <c r="V639" s="130"/>
      <c r="W639" s="130"/>
      <c r="X639" s="130"/>
    </row>
    <row r="640" spans="19:24" s="129" customFormat="1" x14ac:dyDescent="0.2">
      <c r="S640" s="130"/>
      <c r="T640" s="130"/>
      <c r="U640" s="130"/>
      <c r="V640" s="130"/>
      <c r="W640" s="130"/>
      <c r="X640" s="130"/>
    </row>
    <row r="641" spans="19:24" s="129" customFormat="1" x14ac:dyDescent="0.2">
      <c r="S641" s="130"/>
      <c r="T641" s="130"/>
      <c r="U641" s="130"/>
      <c r="V641" s="130"/>
      <c r="W641" s="130"/>
      <c r="X641" s="130"/>
    </row>
    <row r="642" spans="19:24" s="129" customFormat="1" x14ac:dyDescent="0.2">
      <c r="S642" s="130"/>
      <c r="T642" s="130"/>
      <c r="U642" s="130"/>
      <c r="V642" s="130"/>
      <c r="W642" s="130"/>
      <c r="X642" s="130"/>
    </row>
    <row r="643" spans="19:24" s="129" customFormat="1" x14ac:dyDescent="0.2">
      <c r="S643" s="130"/>
      <c r="T643" s="130"/>
      <c r="U643" s="130"/>
      <c r="V643" s="130"/>
      <c r="W643" s="130"/>
      <c r="X643" s="130"/>
    </row>
    <row r="644" spans="19:24" s="129" customFormat="1" x14ac:dyDescent="0.2">
      <c r="S644" s="130"/>
      <c r="T644" s="130"/>
      <c r="U644" s="130"/>
      <c r="V644" s="130"/>
      <c r="W644" s="130"/>
      <c r="X644" s="130"/>
    </row>
    <row r="645" spans="19:24" s="129" customFormat="1" x14ac:dyDescent="0.2">
      <c r="S645" s="130"/>
      <c r="T645" s="130"/>
      <c r="U645" s="130"/>
      <c r="V645" s="130"/>
      <c r="W645" s="130"/>
      <c r="X645" s="130"/>
    </row>
    <row r="646" spans="19:24" s="129" customFormat="1" x14ac:dyDescent="0.2">
      <c r="S646" s="130"/>
      <c r="T646" s="130"/>
      <c r="U646" s="130"/>
      <c r="V646" s="130"/>
      <c r="W646" s="130"/>
      <c r="X646" s="130"/>
    </row>
    <row r="647" spans="19:24" s="129" customFormat="1" x14ac:dyDescent="0.2">
      <c r="S647" s="130"/>
      <c r="T647" s="130"/>
      <c r="U647" s="130"/>
      <c r="V647" s="130"/>
      <c r="W647" s="130"/>
      <c r="X647" s="130"/>
    </row>
    <row r="648" spans="19:24" s="129" customFormat="1" x14ac:dyDescent="0.2">
      <c r="S648" s="130"/>
      <c r="T648" s="130"/>
      <c r="U648" s="130"/>
      <c r="V648" s="130"/>
      <c r="W648" s="130"/>
      <c r="X648" s="130"/>
    </row>
    <row r="649" spans="19:24" s="129" customFormat="1" x14ac:dyDescent="0.2">
      <c r="S649" s="130"/>
      <c r="T649" s="130"/>
      <c r="U649" s="130"/>
      <c r="V649" s="130"/>
      <c r="W649" s="130"/>
      <c r="X649" s="130"/>
    </row>
    <row r="650" spans="19:24" s="129" customFormat="1" x14ac:dyDescent="0.2">
      <c r="S650" s="130"/>
      <c r="T650" s="130"/>
      <c r="U650" s="130"/>
      <c r="V650" s="130"/>
      <c r="W650" s="130"/>
      <c r="X650" s="130"/>
    </row>
    <row r="651" spans="19:24" s="129" customFormat="1" x14ac:dyDescent="0.2">
      <c r="S651" s="130"/>
      <c r="T651" s="130"/>
      <c r="U651" s="130"/>
      <c r="V651" s="130"/>
      <c r="W651" s="130"/>
      <c r="X651" s="130"/>
    </row>
    <row r="652" spans="19:24" s="129" customFormat="1" x14ac:dyDescent="0.2">
      <c r="S652" s="130"/>
      <c r="T652" s="130"/>
      <c r="U652" s="130"/>
      <c r="V652" s="130"/>
      <c r="W652" s="130"/>
      <c r="X652" s="130"/>
    </row>
    <row r="653" spans="19:24" s="129" customFormat="1" x14ac:dyDescent="0.2">
      <c r="S653" s="130"/>
      <c r="T653" s="130"/>
      <c r="U653" s="130"/>
      <c r="V653" s="130"/>
      <c r="W653" s="130"/>
      <c r="X653" s="130"/>
    </row>
    <row r="654" spans="19:24" s="129" customFormat="1" x14ac:dyDescent="0.2">
      <c r="S654" s="130"/>
      <c r="T654" s="130"/>
      <c r="U654" s="130"/>
      <c r="V654" s="130"/>
      <c r="W654" s="130"/>
      <c r="X654" s="130"/>
    </row>
    <row r="655" spans="19:24" s="129" customFormat="1" x14ac:dyDescent="0.2">
      <c r="S655" s="130"/>
      <c r="T655" s="130"/>
      <c r="U655" s="130"/>
      <c r="V655" s="130"/>
      <c r="W655" s="130"/>
      <c r="X655" s="130"/>
    </row>
    <row r="656" spans="19:24" s="129" customFormat="1" x14ac:dyDescent="0.2">
      <c r="S656" s="130"/>
      <c r="T656" s="130"/>
      <c r="U656" s="130"/>
      <c r="V656" s="130"/>
      <c r="W656" s="130"/>
      <c r="X656" s="130"/>
    </row>
    <row r="657" spans="19:24" s="129" customFormat="1" x14ac:dyDescent="0.2">
      <c r="S657" s="130"/>
      <c r="T657" s="130"/>
      <c r="U657" s="130"/>
      <c r="V657" s="130"/>
      <c r="W657" s="130"/>
      <c r="X657" s="130"/>
    </row>
    <row r="658" spans="19:24" s="129" customFormat="1" x14ac:dyDescent="0.2">
      <c r="S658" s="130"/>
      <c r="T658" s="130"/>
      <c r="U658" s="130"/>
      <c r="V658" s="130"/>
      <c r="W658" s="130"/>
      <c r="X658" s="130"/>
    </row>
    <row r="659" spans="19:24" s="129" customFormat="1" x14ac:dyDescent="0.2">
      <c r="S659" s="130"/>
      <c r="T659" s="130"/>
      <c r="U659" s="130"/>
      <c r="V659" s="130"/>
      <c r="W659" s="130"/>
      <c r="X659" s="130"/>
    </row>
    <row r="660" spans="19:24" s="129" customFormat="1" x14ac:dyDescent="0.2">
      <c r="S660" s="130"/>
      <c r="T660" s="130"/>
      <c r="U660" s="130"/>
      <c r="V660" s="130"/>
      <c r="W660" s="130"/>
      <c r="X660" s="130"/>
    </row>
    <row r="661" spans="19:24" s="129" customFormat="1" x14ac:dyDescent="0.2">
      <c r="S661" s="130"/>
      <c r="T661" s="130"/>
      <c r="U661" s="130"/>
      <c r="V661" s="130"/>
      <c r="W661" s="130"/>
      <c r="X661" s="130"/>
    </row>
    <row r="662" spans="19:24" s="129" customFormat="1" x14ac:dyDescent="0.2">
      <c r="S662" s="130"/>
      <c r="T662" s="130"/>
      <c r="U662" s="130"/>
      <c r="V662" s="130"/>
      <c r="W662" s="130"/>
      <c r="X662" s="130"/>
    </row>
    <row r="663" spans="19:24" s="129" customFormat="1" x14ac:dyDescent="0.2">
      <c r="S663" s="130"/>
      <c r="T663" s="130"/>
      <c r="U663" s="130"/>
      <c r="V663" s="130"/>
      <c r="W663" s="130"/>
      <c r="X663" s="130"/>
    </row>
    <row r="664" spans="19:24" s="129" customFormat="1" x14ac:dyDescent="0.2">
      <c r="S664" s="130"/>
      <c r="T664" s="130"/>
      <c r="U664" s="130"/>
      <c r="V664" s="130"/>
      <c r="W664" s="130"/>
      <c r="X664" s="130"/>
    </row>
    <row r="665" spans="19:24" s="129" customFormat="1" x14ac:dyDescent="0.2">
      <c r="S665" s="130"/>
      <c r="T665" s="130"/>
      <c r="U665" s="130"/>
      <c r="V665" s="130"/>
      <c r="W665" s="130"/>
      <c r="X665" s="130"/>
    </row>
    <row r="666" spans="19:24" s="129" customFormat="1" x14ac:dyDescent="0.2">
      <c r="S666" s="130"/>
      <c r="T666" s="130"/>
      <c r="U666" s="130"/>
      <c r="V666" s="130"/>
      <c r="W666" s="130"/>
      <c r="X666" s="130"/>
    </row>
    <row r="667" spans="19:24" s="129" customFormat="1" x14ac:dyDescent="0.2">
      <c r="S667" s="130"/>
      <c r="T667" s="130"/>
      <c r="U667" s="130"/>
      <c r="V667" s="130"/>
      <c r="W667" s="130"/>
      <c r="X667" s="130"/>
    </row>
    <row r="668" spans="19:24" s="129" customFormat="1" x14ac:dyDescent="0.2">
      <c r="S668" s="130"/>
      <c r="T668" s="130"/>
      <c r="U668" s="130"/>
      <c r="V668" s="130"/>
      <c r="W668" s="130"/>
      <c r="X668" s="130"/>
    </row>
    <row r="669" spans="19:24" s="129" customFormat="1" x14ac:dyDescent="0.2">
      <c r="S669" s="130"/>
      <c r="T669" s="130"/>
      <c r="U669" s="130"/>
      <c r="V669" s="130"/>
      <c r="W669" s="130"/>
      <c r="X669" s="130"/>
    </row>
    <row r="670" spans="19:24" s="129" customFormat="1" x14ac:dyDescent="0.2">
      <c r="S670" s="130"/>
      <c r="T670" s="130"/>
      <c r="U670" s="130"/>
      <c r="V670" s="130"/>
      <c r="W670" s="130"/>
      <c r="X670" s="130"/>
    </row>
    <row r="671" spans="19:24" s="129" customFormat="1" x14ac:dyDescent="0.2">
      <c r="S671" s="130"/>
      <c r="T671" s="130"/>
      <c r="U671" s="130"/>
      <c r="V671" s="130"/>
      <c r="W671" s="130"/>
      <c r="X671" s="130"/>
    </row>
    <row r="672" spans="19:24" s="129" customFormat="1" x14ac:dyDescent="0.2">
      <c r="S672" s="130"/>
      <c r="T672" s="130"/>
      <c r="U672" s="130"/>
      <c r="V672" s="130"/>
      <c r="W672" s="130"/>
      <c r="X672" s="130"/>
    </row>
    <row r="673" spans="19:24" s="129" customFormat="1" x14ac:dyDescent="0.2">
      <c r="S673" s="130"/>
      <c r="T673" s="130"/>
      <c r="U673" s="130"/>
      <c r="V673" s="130"/>
      <c r="W673" s="130"/>
      <c r="X673" s="130"/>
    </row>
    <row r="674" spans="19:24" s="129" customFormat="1" x14ac:dyDescent="0.2">
      <c r="S674" s="130"/>
      <c r="T674" s="130"/>
      <c r="U674" s="130"/>
      <c r="V674" s="130"/>
      <c r="W674" s="130"/>
      <c r="X674" s="130"/>
    </row>
    <row r="675" spans="19:24" s="129" customFormat="1" x14ac:dyDescent="0.2">
      <c r="S675" s="130"/>
      <c r="T675" s="130"/>
      <c r="U675" s="130"/>
      <c r="V675" s="130"/>
      <c r="W675" s="130"/>
      <c r="X675" s="130"/>
    </row>
    <row r="676" spans="19:24" s="129" customFormat="1" x14ac:dyDescent="0.2">
      <c r="S676" s="130"/>
      <c r="T676" s="130"/>
      <c r="U676" s="130"/>
      <c r="V676" s="130"/>
      <c r="W676" s="130"/>
      <c r="X676" s="130"/>
    </row>
    <row r="677" spans="19:24" s="129" customFormat="1" x14ac:dyDescent="0.2">
      <c r="S677" s="130"/>
      <c r="T677" s="130"/>
      <c r="U677" s="130"/>
      <c r="V677" s="130"/>
      <c r="W677" s="130"/>
      <c r="X677" s="130"/>
    </row>
    <row r="678" spans="19:24" s="129" customFormat="1" x14ac:dyDescent="0.2">
      <c r="S678" s="130"/>
      <c r="T678" s="130"/>
      <c r="U678" s="130"/>
      <c r="V678" s="130"/>
      <c r="W678" s="130"/>
      <c r="X678" s="130"/>
    </row>
    <row r="679" spans="19:24" s="129" customFormat="1" x14ac:dyDescent="0.2">
      <c r="S679" s="130"/>
      <c r="T679" s="130"/>
      <c r="U679" s="130"/>
      <c r="V679" s="130"/>
      <c r="W679" s="130"/>
      <c r="X679" s="130"/>
    </row>
    <row r="680" spans="19:24" s="129" customFormat="1" x14ac:dyDescent="0.2">
      <c r="S680" s="130"/>
      <c r="T680" s="130"/>
      <c r="U680" s="130"/>
      <c r="V680" s="130"/>
      <c r="W680" s="130"/>
      <c r="X680" s="130"/>
    </row>
    <row r="681" spans="19:24" s="129" customFormat="1" x14ac:dyDescent="0.2">
      <c r="S681" s="130"/>
      <c r="T681" s="130"/>
      <c r="U681" s="130"/>
      <c r="V681" s="130"/>
      <c r="W681" s="130"/>
      <c r="X681" s="130"/>
    </row>
    <row r="682" spans="19:24" s="129" customFormat="1" x14ac:dyDescent="0.2">
      <c r="S682" s="130"/>
      <c r="T682" s="130"/>
      <c r="U682" s="130"/>
      <c r="V682" s="130"/>
      <c r="W682" s="130"/>
      <c r="X682" s="130"/>
    </row>
    <row r="683" spans="19:24" s="129" customFormat="1" x14ac:dyDescent="0.2">
      <c r="S683" s="130"/>
      <c r="T683" s="130"/>
      <c r="U683" s="130"/>
      <c r="V683" s="130"/>
      <c r="W683" s="130"/>
      <c r="X683" s="130"/>
    </row>
    <row r="684" spans="19:24" s="129" customFormat="1" x14ac:dyDescent="0.2">
      <c r="S684" s="130"/>
      <c r="T684" s="130"/>
      <c r="U684" s="130"/>
      <c r="V684" s="130"/>
      <c r="W684" s="130"/>
      <c r="X684" s="130"/>
    </row>
    <row r="685" spans="19:24" s="129" customFormat="1" x14ac:dyDescent="0.2">
      <c r="S685" s="130"/>
      <c r="T685" s="130"/>
      <c r="U685" s="130"/>
      <c r="V685" s="130"/>
      <c r="W685" s="130"/>
      <c r="X685" s="130"/>
    </row>
    <row r="686" spans="19:24" s="129" customFormat="1" x14ac:dyDescent="0.2">
      <c r="S686" s="130"/>
      <c r="T686" s="130"/>
      <c r="U686" s="130"/>
      <c r="V686" s="130"/>
      <c r="W686" s="130"/>
      <c r="X686" s="130"/>
    </row>
    <row r="687" spans="19:24" s="129" customFormat="1" x14ac:dyDescent="0.2">
      <c r="S687" s="130"/>
      <c r="T687" s="130"/>
      <c r="U687" s="130"/>
      <c r="V687" s="130"/>
      <c r="W687" s="130"/>
      <c r="X687" s="130"/>
    </row>
    <row r="688" spans="19:24" s="129" customFormat="1" x14ac:dyDescent="0.2">
      <c r="S688" s="130"/>
      <c r="T688" s="130"/>
      <c r="U688" s="130"/>
      <c r="V688" s="130"/>
      <c r="W688" s="130"/>
      <c r="X688" s="130"/>
    </row>
    <row r="689" spans="19:24" s="129" customFormat="1" x14ac:dyDescent="0.2">
      <c r="S689" s="130"/>
      <c r="T689" s="130"/>
      <c r="U689" s="130"/>
      <c r="V689" s="130"/>
      <c r="W689" s="130"/>
      <c r="X689" s="130"/>
    </row>
    <row r="690" spans="19:24" s="129" customFormat="1" x14ac:dyDescent="0.2">
      <c r="S690" s="130"/>
      <c r="T690" s="130"/>
      <c r="U690" s="130"/>
      <c r="V690" s="130"/>
      <c r="W690" s="130"/>
      <c r="X690" s="130"/>
    </row>
    <row r="691" spans="19:24" s="129" customFormat="1" x14ac:dyDescent="0.2">
      <c r="S691" s="130"/>
      <c r="T691" s="130"/>
      <c r="U691" s="130"/>
      <c r="V691" s="130"/>
      <c r="W691" s="130"/>
      <c r="X691" s="130"/>
    </row>
    <row r="692" spans="19:24" s="129" customFormat="1" x14ac:dyDescent="0.2">
      <c r="S692" s="130"/>
      <c r="T692" s="130"/>
      <c r="U692" s="130"/>
      <c r="V692" s="130"/>
      <c r="W692" s="130"/>
      <c r="X692" s="130"/>
    </row>
    <row r="693" spans="19:24" s="129" customFormat="1" x14ac:dyDescent="0.2">
      <c r="S693" s="130"/>
      <c r="T693" s="130"/>
      <c r="U693" s="130"/>
      <c r="V693" s="130"/>
      <c r="W693" s="130"/>
      <c r="X693" s="130"/>
    </row>
    <row r="694" spans="19:24" s="129" customFormat="1" x14ac:dyDescent="0.2">
      <c r="S694" s="130"/>
      <c r="T694" s="130"/>
      <c r="U694" s="130"/>
      <c r="V694" s="130"/>
      <c r="W694" s="130"/>
      <c r="X694" s="130"/>
    </row>
    <row r="695" spans="19:24" s="129" customFormat="1" x14ac:dyDescent="0.2">
      <c r="S695" s="130"/>
      <c r="T695" s="130"/>
      <c r="U695" s="130"/>
      <c r="V695" s="130"/>
      <c r="W695" s="130"/>
      <c r="X695" s="130"/>
    </row>
    <row r="696" spans="19:24" s="129" customFormat="1" x14ac:dyDescent="0.2">
      <c r="S696" s="130"/>
      <c r="T696" s="130"/>
      <c r="U696" s="130"/>
      <c r="V696" s="130"/>
      <c r="W696" s="130"/>
      <c r="X696" s="130"/>
    </row>
    <row r="697" spans="19:24" s="129" customFormat="1" x14ac:dyDescent="0.2">
      <c r="S697" s="130"/>
      <c r="T697" s="130"/>
      <c r="U697" s="130"/>
      <c r="V697" s="130"/>
      <c r="W697" s="130"/>
      <c r="X697" s="130"/>
    </row>
    <row r="698" spans="19:24" s="129" customFormat="1" x14ac:dyDescent="0.2">
      <c r="S698" s="130"/>
      <c r="T698" s="130"/>
      <c r="U698" s="130"/>
      <c r="V698" s="130"/>
      <c r="W698" s="130"/>
      <c r="X698" s="130"/>
    </row>
    <row r="699" spans="19:24" s="129" customFormat="1" x14ac:dyDescent="0.2">
      <c r="S699" s="130"/>
      <c r="T699" s="130"/>
      <c r="U699" s="130"/>
      <c r="V699" s="130"/>
      <c r="W699" s="130"/>
      <c r="X699" s="130"/>
    </row>
    <row r="700" spans="19:24" s="129" customFormat="1" x14ac:dyDescent="0.2">
      <c r="S700" s="130"/>
      <c r="T700" s="130"/>
      <c r="U700" s="130"/>
      <c r="V700" s="130"/>
      <c r="W700" s="130"/>
      <c r="X700" s="130"/>
    </row>
    <row r="701" spans="19:24" s="129" customFormat="1" x14ac:dyDescent="0.2">
      <c r="S701" s="130"/>
      <c r="T701" s="130"/>
      <c r="U701" s="130"/>
      <c r="V701" s="130"/>
      <c r="W701" s="130"/>
      <c r="X701" s="130"/>
    </row>
    <row r="702" spans="19:24" s="129" customFormat="1" x14ac:dyDescent="0.2">
      <c r="S702" s="130"/>
      <c r="T702" s="130"/>
      <c r="U702" s="130"/>
      <c r="V702" s="130"/>
      <c r="W702" s="130"/>
      <c r="X702" s="130"/>
    </row>
    <row r="703" spans="19:24" s="129" customFormat="1" x14ac:dyDescent="0.2">
      <c r="S703" s="130"/>
      <c r="T703" s="130"/>
      <c r="U703" s="130"/>
      <c r="V703" s="130"/>
      <c r="W703" s="130"/>
      <c r="X703" s="130"/>
    </row>
    <row r="704" spans="19:24" s="129" customFormat="1" x14ac:dyDescent="0.2">
      <c r="S704" s="130"/>
      <c r="T704" s="130"/>
      <c r="U704" s="130"/>
      <c r="V704" s="130"/>
      <c r="W704" s="130"/>
      <c r="X704" s="130"/>
    </row>
    <row r="705" spans="19:24" s="129" customFormat="1" x14ac:dyDescent="0.2">
      <c r="S705" s="130"/>
      <c r="T705" s="130"/>
      <c r="U705" s="130"/>
      <c r="V705" s="130"/>
      <c r="W705" s="130"/>
      <c r="X705" s="130"/>
    </row>
    <row r="706" spans="19:24" s="129" customFormat="1" x14ac:dyDescent="0.2">
      <c r="S706" s="130"/>
      <c r="T706" s="130"/>
      <c r="U706" s="130"/>
      <c r="V706" s="130"/>
      <c r="W706" s="130"/>
      <c r="X706" s="130"/>
    </row>
    <row r="707" spans="19:24" s="129" customFormat="1" x14ac:dyDescent="0.2">
      <c r="S707" s="130"/>
      <c r="T707" s="130"/>
      <c r="U707" s="130"/>
      <c r="V707" s="130"/>
      <c r="W707" s="130"/>
      <c r="X707" s="130"/>
    </row>
    <row r="708" spans="19:24" s="129" customFormat="1" x14ac:dyDescent="0.2">
      <c r="S708" s="130"/>
      <c r="T708" s="130"/>
      <c r="U708" s="130"/>
      <c r="V708" s="130"/>
      <c r="W708" s="130"/>
      <c r="X708" s="130"/>
    </row>
    <row r="709" spans="19:24" s="129" customFormat="1" x14ac:dyDescent="0.2">
      <c r="S709" s="130"/>
      <c r="T709" s="130"/>
      <c r="U709" s="130"/>
      <c r="V709" s="130"/>
      <c r="W709" s="130"/>
      <c r="X709" s="130"/>
    </row>
    <row r="710" spans="19:24" s="129" customFormat="1" x14ac:dyDescent="0.2">
      <c r="S710" s="130"/>
      <c r="T710" s="130"/>
      <c r="U710" s="130"/>
      <c r="V710" s="130"/>
      <c r="W710" s="130"/>
      <c r="X710" s="130"/>
    </row>
    <row r="711" spans="19:24" s="129" customFormat="1" x14ac:dyDescent="0.2">
      <c r="S711" s="130"/>
      <c r="T711" s="130"/>
      <c r="U711" s="130"/>
      <c r="V711" s="130"/>
      <c r="W711" s="130"/>
      <c r="X711" s="130"/>
    </row>
    <row r="712" spans="19:24" s="129" customFormat="1" x14ac:dyDescent="0.2">
      <c r="S712" s="130"/>
      <c r="T712" s="130"/>
      <c r="U712" s="130"/>
      <c r="V712" s="130"/>
      <c r="W712" s="130"/>
      <c r="X712" s="130"/>
    </row>
    <row r="713" spans="19:24" s="129" customFormat="1" x14ac:dyDescent="0.2">
      <c r="S713" s="130"/>
      <c r="T713" s="130"/>
      <c r="U713" s="130"/>
      <c r="V713" s="130"/>
      <c r="W713" s="130"/>
      <c r="X713" s="130"/>
    </row>
    <row r="714" spans="19:24" s="129" customFormat="1" x14ac:dyDescent="0.2">
      <c r="S714" s="130"/>
      <c r="T714" s="130"/>
      <c r="U714" s="130"/>
      <c r="V714" s="130"/>
      <c r="W714" s="130"/>
      <c r="X714" s="130"/>
    </row>
    <row r="715" spans="19:24" s="129" customFormat="1" x14ac:dyDescent="0.2">
      <c r="S715" s="130"/>
      <c r="T715" s="130"/>
      <c r="U715" s="130"/>
      <c r="V715" s="130"/>
      <c r="W715" s="130"/>
      <c r="X715" s="130"/>
    </row>
    <row r="716" spans="19:24" s="129" customFormat="1" x14ac:dyDescent="0.2">
      <c r="S716" s="130"/>
      <c r="T716" s="130"/>
      <c r="U716" s="130"/>
      <c r="V716" s="130"/>
      <c r="W716" s="130"/>
      <c r="X716" s="130"/>
    </row>
    <row r="717" spans="19:24" s="129" customFormat="1" x14ac:dyDescent="0.2">
      <c r="S717" s="130"/>
      <c r="T717" s="130"/>
      <c r="U717" s="130"/>
      <c r="V717" s="130"/>
      <c r="W717" s="130"/>
      <c r="X717" s="130"/>
    </row>
    <row r="718" spans="19:24" s="129" customFormat="1" x14ac:dyDescent="0.2">
      <c r="S718" s="130"/>
      <c r="T718" s="130"/>
      <c r="U718" s="130"/>
      <c r="V718" s="130"/>
      <c r="W718" s="130"/>
      <c r="X718" s="130"/>
    </row>
    <row r="719" spans="19:24" s="129" customFormat="1" x14ac:dyDescent="0.2">
      <c r="S719" s="130"/>
      <c r="T719" s="130"/>
      <c r="U719" s="130"/>
      <c r="V719" s="130"/>
      <c r="W719" s="130"/>
      <c r="X719" s="130"/>
    </row>
    <row r="720" spans="19:24" s="129" customFormat="1" x14ac:dyDescent="0.2">
      <c r="S720" s="130"/>
      <c r="T720" s="130"/>
      <c r="U720" s="130"/>
      <c r="V720" s="130"/>
      <c r="W720" s="130"/>
      <c r="X720" s="130"/>
    </row>
    <row r="721" spans="19:24" s="129" customFormat="1" x14ac:dyDescent="0.2">
      <c r="S721" s="130"/>
      <c r="T721" s="130"/>
      <c r="U721" s="130"/>
      <c r="V721" s="130"/>
      <c r="W721" s="130"/>
      <c r="X721" s="130"/>
    </row>
    <row r="722" spans="19:24" s="129" customFormat="1" x14ac:dyDescent="0.2">
      <c r="S722" s="130"/>
      <c r="T722" s="130"/>
      <c r="U722" s="130"/>
      <c r="V722" s="130"/>
      <c r="W722" s="130"/>
      <c r="X722" s="130"/>
    </row>
    <row r="723" spans="19:24" s="129" customFormat="1" x14ac:dyDescent="0.2">
      <c r="S723" s="130"/>
      <c r="T723" s="130"/>
      <c r="U723" s="130"/>
      <c r="V723" s="130"/>
      <c r="W723" s="130"/>
      <c r="X723" s="130"/>
    </row>
    <row r="724" spans="19:24" s="129" customFormat="1" x14ac:dyDescent="0.2">
      <c r="S724" s="130"/>
      <c r="T724" s="130"/>
      <c r="U724" s="130"/>
      <c r="V724" s="130"/>
      <c r="W724" s="130"/>
      <c r="X724" s="130"/>
    </row>
    <row r="725" spans="19:24" s="129" customFormat="1" x14ac:dyDescent="0.2">
      <c r="S725" s="130"/>
      <c r="T725" s="130"/>
      <c r="U725" s="130"/>
      <c r="V725" s="130"/>
      <c r="W725" s="130"/>
      <c r="X725" s="130"/>
    </row>
    <row r="726" spans="19:24" s="129" customFormat="1" x14ac:dyDescent="0.2">
      <c r="S726" s="130"/>
      <c r="T726" s="130"/>
      <c r="U726" s="130"/>
      <c r="V726" s="130"/>
      <c r="W726" s="130"/>
      <c r="X726" s="130"/>
    </row>
    <row r="727" spans="19:24" s="129" customFormat="1" x14ac:dyDescent="0.2">
      <c r="S727" s="130"/>
      <c r="T727" s="130"/>
      <c r="U727" s="130"/>
      <c r="V727" s="130"/>
      <c r="W727" s="130"/>
      <c r="X727" s="130"/>
    </row>
    <row r="728" spans="19:24" s="129" customFormat="1" x14ac:dyDescent="0.2">
      <c r="S728" s="130"/>
      <c r="T728" s="130"/>
      <c r="U728" s="130"/>
      <c r="V728" s="130"/>
      <c r="W728" s="130"/>
      <c r="X728" s="130"/>
    </row>
    <row r="729" spans="19:24" s="129" customFormat="1" x14ac:dyDescent="0.2">
      <c r="S729" s="130"/>
      <c r="T729" s="130"/>
      <c r="U729" s="130"/>
      <c r="V729" s="130"/>
      <c r="W729" s="130"/>
      <c r="X729" s="130"/>
    </row>
    <row r="730" spans="19:24" s="129" customFormat="1" x14ac:dyDescent="0.2">
      <c r="S730" s="130"/>
      <c r="T730" s="130"/>
      <c r="U730" s="130"/>
      <c r="V730" s="130"/>
      <c r="W730" s="130"/>
      <c r="X730" s="130"/>
    </row>
    <row r="731" spans="19:24" s="129" customFormat="1" x14ac:dyDescent="0.2">
      <c r="S731" s="130"/>
      <c r="T731" s="130"/>
      <c r="U731" s="130"/>
      <c r="V731" s="130"/>
      <c r="W731" s="130"/>
      <c r="X731" s="130"/>
    </row>
    <row r="732" spans="19:24" s="129" customFormat="1" x14ac:dyDescent="0.2">
      <c r="S732" s="130"/>
      <c r="T732" s="130"/>
      <c r="U732" s="130"/>
      <c r="V732" s="130"/>
      <c r="W732" s="130"/>
      <c r="X732" s="130"/>
    </row>
    <row r="733" spans="19:24" s="129" customFormat="1" x14ac:dyDescent="0.2">
      <c r="S733" s="130"/>
      <c r="T733" s="130"/>
      <c r="U733" s="130"/>
      <c r="V733" s="130"/>
      <c r="W733" s="130"/>
      <c r="X733" s="130"/>
    </row>
    <row r="734" spans="19:24" s="129" customFormat="1" x14ac:dyDescent="0.2">
      <c r="S734" s="130"/>
      <c r="T734" s="130"/>
      <c r="U734" s="130"/>
      <c r="V734" s="130"/>
      <c r="W734" s="130"/>
      <c r="X734" s="130"/>
    </row>
    <row r="735" spans="19:24" s="129" customFormat="1" x14ac:dyDescent="0.2">
      <c r="S735" s="130"/>
      <c r="T735" s="130"/>
      <c r="U735" s="130"/>
      <c r="V735" s="130"/>
      <c r="W735" s="130"/>
      <c r="X735" s="130"/>
    </row>
    <row r="736" spans="19:24" s="129" customFormat="1" x14ac:dyDescent="0.2">
      <c r="S736" s="130"/>
      <c r="T736" s="130"/>
      <c r="U736" s="130"/>
      <c r="V736" s="130"/>
      <c r="W736" s="130"/>
      <c r="X736" s="130"/>
    </row>
    <row r="737" spans="19:24" s="129" customFormat="1" x14ac:dyDescent="0.2">
      <c r="S737" s="130"/>
      <c r="T737" s="130"/>
      <c r="U737" s="130"/>
      <c r="V737" s="130"/>
      <c r="W737" s="130"/>
      <c r="X737" s="130"/>
    </row>
    <row r="738" spans="19:24" s="129" customFormat="1" x14ac:dyDescent="0.2">
      <c r="S738" s="130"/>
      <c r="T738" s="130"/>
      <c r="U738" s="130"/>
      <c r="V738" s="130"/>
      <c r="W738" s="130"/>
      <c r="X738" s="130"/>
    </row>
    <row r="739" spans="19:24" s="129" customFormat="1" x14ac:dyDescent="0.2">
      <c r="S739" s="130"/>
      <c r="T739" s="130"/>
      <c r="U739" s="130"/>
      <c r="V739" s="130"/>
      <c r="W739" s="130"/>
      <c r="X739" s="130"/>
    </row>
    <row r="740" spans="19:24" s="129" customFormat="1" x14ac:dyDescent="0.2">
      <c r="S740" s="130"/>
      <c r="T740" s="130"/>
      <c r="U740" s="130"/>
      <c r="V740" s="130"/>
      <c r="W740" s="130"/>
      <c r="X740" s="130"/>
    </row>
    <row r="741" spans="19:24" s="129" customFormat="1" x14ac:dyDescent="0.2">
      <c r="S741" s="130"/>
      <c r="T741" s="130"/>
      <c r="U741" s="130"/>
      <c r="V741" s="130"/>
      <c r="W741" s="130"/>
      <c r="X741" s="130"/>
    </row>
    <row r="742" spans="19:24" s="129" customFormat="1" x14ac:dyDescent="0.2">
      <c r="S742" s="130"/>
      <c r="T742" s="130"/>
      <c r="U742" s="130"/>
      <c r="V742" s="130"/>
      <c r="W742" s="130"/>
      <c r="X742" s="130"/>
    </row>
    <row r="743" spans="19:24" s="129" customFormat="1" x14ac:dyDescent="0.2">
      <c r="S743" s="130"/>
      <c r="T743" s="130"/>
      <c r="U743" s="130"/>
      <c r="V743" s="130"/>
      <c r="W743" s="130"/>
      <c r="X743" s="130"/>
    </row>
    <row r="744" spans="19:24" s="129" customFormat="1" x14ac:dyDescent="0.2">
      <c r="S744" s="130"/>
      <c r="T744" s="130"/>
      <c r="U744" s="130"/>
      <c r="V744" s="130"/>
      <c r="W744" s="130"/>
      <c r="X744" s="130"/>
    </row>
    <row r="745" spans="19:24" s="129" customFormat="1" x14ac:dyDescent="0.2">
      <c r="S745" s="130"/>
      <c r="T745" s="130"/>
      <c r="U745" s="130"/>
      <c r="V745" s="130"/>
      <c r="W745" s="130"/>
      <c r="X745" s="130"/>
    </row>
    <row r="746" spans="19:24" s="129" customFormat="1" x14ac:dyDescent="0.2">
      <c r="S746" s="130"/>
      <c r="T746" s="130"/>
      <c r="U746" s="130"/>
      <c r="V746" s="130"/>
      <c r="W746" s="130"/>
      <c r="X746" s="130"/>
    </row>
    <row r="747" spans="19:24" s="129" customFormat="1" x14ac:dyDescent="0.2">
      <c r="S747" s="130"/>
      <c r="T747" s="130"/>
      <c r="U747" s="130"/>
      <c r="V747" s="130"/>
      <c r="W747" s="130"/>
      <c r="X747" s="130"/>
    </row>
    <row r="748" spans="19:24" s="129" customFormat="1" x14ac:dyDescent="0.2">
      <c r="S748" s="130"/>
      <c r="T748" s="130"/>
      <c r="U748" s="130"/>
      <c r="V748" s="130"/>
      <c r="W748" s="130"/>
      <c r="X748" s="130"/>
    </row>
    <row r="749" spans="19:24" s="129" customFormat="1" x14ac:dyDescent="0.2">
      <c r="S749" s="130"/>
      <c r="T749" s="130"/>
      <c r="U749" s="130"/>
      <c r="V749" s="130"/>
      <c r="W749" s="130"/>
      <c r="X749" s="130"/>
    </row>
    <row r="750" spans="19:24" s="129" customFormat="1" x14ac:dyDescent="0.2">
      <c r="S750" s="130"/>
      <c r="T750" s="130"/>
      <c r="U750" s="130"/>
      <c r="V750" s="130"/>
      <c r="W750" s="130"/>
      <c r="X750" s="130"/>
    </row>
    <row r="751" spans="19:24" s="129" customFormat="1" x14ac:dyDescent="0.2">
      <c r="S751" s="130"/>
      <c r="T751" s="130"/>
      <c r="U751" s="130"/>
      <c r="V751" s="130"/>
      <c r="W751" s="130"/>
      <c r="X751" s="130"/>
    </row>
    <row r="752" spans="19:24" s="129" customFormat="1" x14ac:dyDescent="0.2">
      <c r="S752" s="130"/>
      <c r="T752" s="130"/>
      <c r="U752" s="130"/>
      <c r="V752" s="130"/>
      <c r="W752" s="130"/>
      <c r="X752" s="130"/>
    </row>
    <row r="753" spans="19:24" s="129" customFormat="1" x14ac:dyDescent="0.2">
      <c r="S753" s="130"/>
      <c r="T753" s="130"/>
      <c r="U753" s="130"/>
      <c r="V753" s="130"/>
      <c r="W753" s="130"/>
      <c r="X753" s="130"/>
    </row>
    <row r="754" spans="19:24" s="129" customFormat="1" x14ac:dyDescent="0.2">
      <c r="S754" s="130"/>
      <c r="T754" s="130"/>
      <c r="U754" s="130"/>
      <c r="V754" s="130"/>
      <c r="W754" s="130"/>
      <c r="X754" s="130"/>
    </row>
    <row r="755" spans="19:24" s="129" customFormat="1" x14ac:dyDescent="0.2">
      <c r="S755" s="130"/>
      <c r="T755" s="130"/>
      <c r="U755" s="130"/>
      <c r="V755" s="130"/>
      <c r="W755" s="130"/>
      <c r="X755" s="130"/>
    </row>
    <row r="756" spans="19:24" s="129" customFormat="1" x14ac:dyDescent="0.2">
      <c r="S756" s="130"/>
      <c r="T756" s="130"/>
      <c r="U756" s="130"/>
      <c r="V756" s="130"/>
      <c r="W756" s="130"/>
      <c r="X756" s="130"/>
    </row>
    <row r="757" spans="19:24" s="129" customFormat="1" x14ac:dyDescent="0.2">
      <c r="S757" s="130"/>
      <c r="T757" s="130"/>
      <c r="U757" s="130"/>
      <c r="V757" s="130"/>
      <c r="W757" s="130"/>
      <c r="X757" s="130"/>
    </row>
    <row r="758" spans="19:24" s="129" customFormat="1" x14ac:dyDescent="0.2">
      <c r="S758" s="130"/>
      <c r="T758" s="130"/>
      <c r="U758" s="130"/>
      <c r="V758" s="130"/>
      <c r="W758" s="130"/>
      <c r="X758" s="130"/>
    </row>
    <row r="759" spans="19:24" s="129" customFormat="1" x14ac:dyDescent="0.2">
      <c r="S759" s="130"/>
      <c r="T759" s="130"/>
      <c r="U759" s="130"/>
      <c r="V759" s="130"/>
      <c r="W759" s="130"/>
      <c r="X759" s="130"/>
    </row>
    <row r="760" spans="19:24" s="129" customFormat="1" x14ac:dyDescent="0.2">
      <c r="S760" s="130"/>
      <c r="T760" s="130"/>
      <c r="U760" s="130"/>
      <c r="V760" s="130"/>
      <c r="W760" s="130"/>
      <c r="X760" s="130"/>
    </row>
    <row r="761" spans="19:24" s="129" customFormat="1" x14ac:dyDescent="0.2">
      <c r="S761" s="130"/>
      <c r="T761" s="130"/>
      <c r="U761" s="130"/>
      <c r="V761" s="130"/>
      <c r="W761" s="130"/>
      <c r="X761" s="130"/>
    </row>
    <row r="762" spans="19:24" s="129" customFormat="1" x14ac:dyDescent="0.2">
      <c r="S762" s="130"/>
      <c r="T762" s="130"/>
      <c r="U762" s="130"/>
      <c r="V762" s="130"/>
      <c r="W762" s="130"/>
      <c r="X762" s="130"/>
    </row>
    <row r="763" spans="19:24" s="129" customFormat="1" x14ac:dyDescent="0.2">
      <c r="S763" s="130"/>
      <c r="T763" s="130"/>
      <c r="U763" s="130"/>
      <c r="V763" s="130"/>
      <c r="W763" s="130"/>
      <c r="X763" s="130"/>
    </row>
    <row r="764" spans="19:24" s="129" customFormat="1" x14ac:dyDescent="0.2">
      <c r="S764" s="130"/>
      <c r="T764" s="130"/>
      <c r="U764" s="130"/>
      <c r="V764" s="130"/>
      <c r="W764" s="130"/>
      <c r="X764" s="130"/>
    </row>
    <row r="765" spans="19:24" s="129" customFormat="1" x14ac:dyDescent="0.2">
      <c r="S765" s="130"/>
      <c r="T765" s="130"/>
      <c r="U765" s="130"/>
      <c r="V765" s="130"/>
      <c r="W765" s="130"/>
      <c r="X765" s="130"/>
    </row>
    <row r="766" spans="19:24" s="129" customFormat="1" x14ac:dyDescent="0.2">
      <c r="S766" s="130"/>
      <c r="T766" s="130"/>
      <c r="U766" s="130"/>
      <c r="V766" s="130"/>
      <c r="W766" s="130"/>
      <c r="X766" s="130"/>
    </row>
    <row r="767" spans="19:24" s="129" customFormat="1" x14ac:dyDescent="0.2">
      <c r="S767" s="130"/>
      <c r="T767" s="130"/>
      <c r="U767" s="130"/>
      <c r="V767" s="130"/>
      <c r="W767" s="130"/>
      <c r="X767" s="130"/>
    </row>
    <row r="768" spans="19:24" s="129" customFormat="1" x14ac:dyDescent="0.2">
      <c r="S768" s="130"/>
      <c r="T768" s="130"/>
      <c r="U768" s="130"/>
      <c r="V768" s="130"/>
      <c r="W768" s="130"/>
      <c r="X768" s="130"/>
    </row>
    <row r="769" spans="19:24" s="129" customFormat="1" x14ac:dyDescent="0.2">
      <c r="S769" s="130"/>
      <c r="T769" s="130"/>
      <c r="U769" s="130"/>
      <c r="V769" s="130"/>
      <c r="W769" s="130"/>
      <c r="X769" s="130"/>
    </row>
    <row r="770" spans="19:24" s="129" customFormat="1" x14ac:dyDescent="0.2">
      <c r="S770" s="130"/>
      <c r="T770" s="130"/>
      <c r="U770" s="130"/>
      <c r="V770" s="130"/>
      <c r="W770" s="130"/>
      <c r="X770" s="130"/>
    </row>
    <row r="771" spans="19:24" s="129" customFormat="1" x14ac:dyDescent="0.2">
      <c r="S771" s="130"/>
      <c r="T771" s="130"/>
      <c r="U771" s="130"/>
      <c r="V771" s="130"/>
      <c r="W771" s="130"/>
      <c r="X771" s="130"/>
    </row>
    <row r="772" spans="19:24" s="129" customFormat="1" x14ac:dyDescent="0.2">
      <c r="S772" s="130"/>
      <c r="T772" s="130"/>
      <c r="U772" s="130"/>
      <c r="V772" s="130"/>
      <c r="W772" s="130"/>
      <c r="X772" s="130"/>
    </row>
    <row r="773" spans="19:24" s="129" customFormat="1" x14ac:dyDescent="0.2">
      <c r="S773" s="130"/>
      <c r="T773" s="130"/>
      <c r="U773" s="130"/>
      <c r="V773" s="130"/>
      <c r="W773" s="130"/>
      <c r="X773" s="130"/>
    </row>
    <row r="774" spans="19:24" s="129" customFormat="1" x14ac:dyDescent="0.2">
      <c r="S774" s="130"/>
      <c r="T774" s="130"/>
      <c r="U774" s="130"/>
      <c r="V774" s="130"/>
      <c r="W774" s="130"/>
      <c r="X774" s="130"/>
    </row>
    <row r="775" spans="19:24" s="129" customFormat="1" x14ac:dyDescent="0.2">
      <c r="S775" s="130"/>
      <c r="T775" s="130"/>
      <c r="U775" s="130"/>
      <c r="V775" s="130"/>
      <c r="W775" s="130"/>
      <c r="X775" s="130"/>
    </row>
    <row r="776" spans="19:24" s="129" customFormat="1" x14ac:dyDescent="0.2">
      <c r="S776" s="130"/>
      <c r="T776" s="130"/>
      <c r="U776" s="130"/>
      <c r="V776" s="130"/>
      <c r="W776" s="130"/>
      <c r="X776" s="130"/>
    </row>
    <row r="777" spans="19:24" s="129" customFormat="1" x14ac:dyDescent="0.2">
      <c r="S777" s="130"/>
      <c r="T777" s="130"/>
      <c r="U777" s="130"/>
      <c r="V777" s="130"/>
      <c r="W777" s="130"/>
      <c r="X777" s="130"/>
    </row>
    <row r="778" spans="19:24" s="129" customFormat="1" x14ac:dyDescent="0.2">
      <c r="S778" s="130"/>
      <c r="T778" s="130"/>
      <c r="U778" s="130"/>
      <c r="V778" s="130"/>
      <c r="W778" s="130"/>
      <c r="X778" s="130"/>
    </row>
    <row r="779" spans="19:24" s="129" customFormat="1" x14ac:dyDescent="0.2">
      <c r="S779" s="130"/>
      <c r="T779" s="130"/>
      <c r="U779" s="130"/>
      <c r="V779" s="130"/>
      <c r="W779" s="130"/>
      <c r="X779" s="130"/>
    </row>
    <row r="780" spans="19:24" s="129" customFormat="1" x14ac:dyDescent="0.2">
      <c r="S780" s="130"/>
      <c r="T780" s="130"/>
      <c r="U780" s="130"/>
      <c r="V780" s="130"/>
      <c r="W780" s="130"/>
      <c r="X780" s="130"/>
    </row>
    <row r="781" spans="19:24" s="129" customFormat="1" x14ac:dyDescent="0.2">
      <c r="S781" s="130"/>
      <c r="T781" s="130"/>
      <c r="U781" s="130"/>
      <c r="V781" s="130"/>
      <c r="W781" s="130"/>
      <c r="X781" s="130"/>
    </row>
    <row r="782" spans="19:24" s="129" customFormat="1" x14ac:dyDescent="0.2">
      <c r="S782" s="130"/>
      <c r="T782" s="130"/>
      <c r="U782" s="130"/>
      <c r="V782" s="130"/>
      <c r="W782" s="130"/>
      <c r="X782" s="130"/>
    </row>
    <row r="783" spans="19:24" s="129" customFormat="1" x14ac:dyDescent="0.2">
      <c r="S783" s="130"/>
      <c r="T783" s="130"/>
      <c r="U783" s="130"/>
      <c r="V783" s="130"/>
      <c r="W783" s="130"/>
      <c r="X783" s="130"/>
    </row>
    <row r="784" spans="19:24" s="129" customFormat="1" x14ac:dyDescent="0.2">
      <c r="S784" s="130"/>
      <c r="T784" s="130"/>
      <c r="U784" s="130"/>
      <c r="V784" s="130"/>
      <c r="W784" s="130"/>
      <c r="X784" s="130"/>
    </row>
    <row r="785" spans="19:24" s="129" customFormat="1" x14ac:dyDescent="0.2">
      <c r="S785" s="130"/>
      <c r="T785" s="130"/>
      <c r="U785" s="130"/>
      <c r="V785" s="130"/>
      <c r="W785" s="130"/>
      <c r="X785" s="130"/>
    </row>
    <row r="786" spans="19:24" s="129" customFormat="1" x14ac:dyDescent="0.2">
      <c r="S786" s="130"/>
      <c r="T786" s="130"/>
      <c r="U786" s="130"/>
      <c r="V786" s="130"/>
      <c r="W786" s="130"/>
      <c r="X786" s="130"/>
    </row>
    <row r="787" spans="19:24" s="129" customFormat="1" x14ac:dyDescent="0.2">
      <c r="S787" s="130"/>
      <c r="T787" s="130"/>
      <c r="U787" s="130"/>
      <c r="V787" s="130"/>
      <c r="W787" s="130"/>
      <c r="X787" s="130"/>
    </row>
    <row r="788" spans="19:24" s="129" customFormat="1" x14ac:dyDescent="0.2">
      <c r="S788" s="130"/>
      <c r="T788" s="130"/>
      <c r="U788" s="130"/>
      <c r="V788" s="130"/>
      <c r="W788" s="130"/>
      <c r="X788" s="130"/>
    </row>
    <row r="789" spans="19:24" s="129" customFormat="1" x14ac:dyDescent="0.2">
      <c r="S789" s="130"/>
      <c r="T789" s="130"/>
      <c r="U789" s="130"/>
      <c r="V789" s="130"/>
      <c r="W789" s="130"/>
      <c r="X789" s="130"/>
    </row>
    <row r="790" spans="19:24" s="129" customFormat="1" x14ac:dyDescent="0.2">
      <c r="S790" s="130"/>
      <c r="T790" s="130"/>
      <c r="U790" s="130"/>
      <c r="V790" s="130"/>
      <c r="W790" s="130"/>
      <c r="X790" s="130"/>
    </row>
    <row r="791" spans="19:24" s="129" customFormat="1" x14ac:dyDescent="0.2">
      <c r="S791" s="130"/>
      <c r="T791" s="130"/>
      <c r="U791" s="130"/>
      <c r="V791" s="130"/>
      <c r="W791" s="130"/>
      <c r="X791" s="130"/>
    </row>
    <row r="792" spans="19:24" s="129" customFormat="1" x14ac:dyDescent="0.2">
      <c r="S792" s="130"/>
      <c r="T792" s="130"/>
      <c r="U792" s="130"/>
      <c r="V792" s="130"/>
      <c r="W792" s="130"/>
      <c r="X792" s="130"/>
    </row>
    <row r="793" spans="19:24" s="129" customFormat="1" x14ac:dyDescent="0.2">
      <c r="S793" s="130"/>
      <c r="T793" s="130"/>
      <c r="U793" s="130"/>
      <c r="V793" s="130"/>
      <c r="W793" s="130"/>
      <c r="X793" s="130"/>
    </row>
    <row r="794" spans="19:24" s="129" customFormat="1" x14ac:dyDescent="0.2">
      <c r="S794" s="130"/>
      <c r="T794" s="130"/>
      <c r="U794" s="130"/>
      <c r="V794" s="130"/>
      <c r="W794" s="130"/>
      <c r="X794" s="130"/>
    </row>
    <row r="795" spans="19:24" s="129" customFormat="1" x14ac:dyDescent="0.2">
      <c r="S795" s="130"/>
      <c r="T795" s="130"/>
      <c r="U795" s="130"/>
      <c r="V795" s="130"/>
      <c r="W795" s="130"/>
      <c r="X795" s="130"/>
    </row>
    <row r="796" spans="19:24" s="129" customFormat="1" x14ac:dyDescent="0.2">
      <c r="S796" s="130"/>
      <c r="T796" s="130"/>
      <c r="U796" s="130"/>
      <c r="V796" s="130"/>
      <c r="W796" s="130"/>
      <c r="X796" s="130"/>
    </row>
    <row r="797" spans="19:24" s="129" customFormat="1" x14ac:dyDescent="0.2">
      <c r="S797" s="130"/>
      <c r="T797" s="130"/>
      <c r="U797" s="130"/>
      <c r="V797" s="130"/>
      <c r="W797" s="130"/>
      <c r="X797" s="130"/>
    </row>
    <row r="798" spans="19:24" s="129" customFormat="1" x14ac:dyDescent="0.2">
      <c r="S798" s="130"/>
      <c r="T798" s="130"/>
      <c r="U798" s="130"/>
      <c r="V798" s="130"/>
      <c r="W798" s="130"/>
      <c r="X798" s="130"/>
    </row>
    <row r="799" spans="19:24" s="129" customFormat="1" x14ac:dyDescent="0.2">
      <c r="S799" s="130"/>
      <c r="T799" s="130"/>
      <c r="U799" s="130"/>
      <c r="V799" s="130"/>
      <c r="W799" s="130"/>
      <c r="X799" s="130"/>
    </row>
    <row r="800" spans="19:24" s="129" customFormat="1" x14ac:dyDescent="0.2">
      <c r="S800" s="130"/>
      <c r="T800" s="130"/>
      <c r="U800" s="130"/>
      <c r="V800" s="130"/>
      <c r="W800" s="130"/>
      <c r="X800" s="130"/>
    </row>
    <row r="801" spans="19:24" s="129" customFormat="1" x14ac:dyDescent="0.2">
      <c r="S801" s="130"/>
      <c r="T801" s="130"/>
      <c r="U801" s="130"/>
      <c r="V801" s="130"/>
      <c r="W801" s="130"/>
      <c r="X801" s="130"/>
    </row>
    <row r="802" spans="19:24" s="129" customFormat="1" x14ac:dyDescent="0.2">
      <c r="S802" s="130"/>
      <c r="T802" s="130"/>
      <c r="U802" s="130"/>
      <c r="V802" s="130"/>
      <c r="W802" s="130"/>
      <c r="X802" s="130"/>
    </row>
    <row r="803" spans="19:24" s="129" customFormat="1" x14ac:dyDescent="0.2">
      <c r="S803" s="130"/>
      <c r="T803" s="130"/>
      <c r="U803" s="130"/>
      <c r="V803" s="130"/>
      <c r="W803" s="130"/>
      <c r="X803" s="130"/>
    </row>
    <row r="804" spans="19:24" s="129" customFormat="1" x14ac:dyDescent="0.2">
      <c r="S804" s="130"/>
      <c r="T804" s="130"/>
      <c r="U804" s="130"/>
      <c r="V804" s="130"/>
      <c r="W804" s="130"/>
      <c r="X804" s="130"/>
    </row>
    <row r="805" spans="19:24" s="129" customFormat="1" x14ac:dyDescent="0.2">
      <c r="S805" s="130"/>
      <c r="T805" s="130"/>
      <c r="U805" s="130"/>
      <c r="V805" s="130"/>
      <c r="W805" s="130"/>
      <c r="X805" s="130"/>
    </row>
    <row r="806" spans="19:24" s="129" customFormat="1" x14ac:dyDescent="0.2">
      <c r="S806" s="130"/>
      <c r="T806" s="130"/>
      <c r="U806" s="130"/>
      <c r="V806" s="130"/>
      <c r="W806" s="130"/>
      <c r="X806" s="130"/>
    </row>
    <row r="807" spans="19:24" s="129" customFormat="1" x14ac:dyDescent="0.2">
      <c r="S807" s="130"/>
      <c r="T807" s="130"/>
      <c r="U807" s="130"/>
      <c r="V807" s="130"/>
      <c r="W807" s="130"/>
      <c r="X807" s="130"/>
    </row>
    <row r="808" spans="19:24" s="129" customFormat="1" x14ac:dyDescent="0.2">
      <c r="S808" s="130"/>
      <c r="T808" s="130"/>
      <c r="U808" s="130"/>
      <c r="V808" s="130"/>
      <c r="W808" s="130"/>
      <c r="X808" s="130"/>
    </row>
    <row r="809" spans="19:24" s="129" customFormat="1" x14ac:dyDescent="0.2">
      <c r="S809" s="130"/>
      <c r="T809" s="130"/>
      <c r="U809" s="130"/>
      <c r="V809" s="130"/>
      <c r="W809" s="130"/>
      <c r="X809" s="130"/>
    </row>
    <row r="810" spans="19:24" s="129" customFormat="1" x14ac:dyDescent="0.2">
      <c r="S810" s="130"/>
      <c r="T810" s="130"/>
      <c r="U810" s="130"/>
      <c r="V810" s="130"/>
      <c r="W810" s="130"/>
      <c r="X810" s="130"/>
    </row>
    <row r="811" spans="19:24" s="129" customFormat="1" x14ac:dyDescent="0.2">
      <c r="S811" s="130"/>
      <c r="T811" s="130"/>
      <c r="U811" s="130"/>
      <c r="V811" s="130"/>
      <c r="W811" s="130"/>
      <c r="X811" s="130"/>
    </row>
    <row r="812" spans="19:24" s="129" customFormat="1" x14ac:dyDescent="0.2">
      <c r="S812" s="130"/>
      <c r="T812" s="130"/>
      <c r="U812" s="130"/>
      <c r="V812" s="130"/>
      <c r="W812" s="130"/>
      <c r="X812" s="130"/>
    </row>
    <row r="813" spans="19:24" s="129" customFormat="1" x14ac:dyDescent="0.2">
      <c r="S813" s="130"/>
      <c r="T813" s="130"/>
      <c r="U813" s="130"/>
      <c r="V813" s="130"/>
      <c r="W813" s="130"/>
      <c r="X813" s="130"/>
    </row>
    <row r="814" spans="19:24" s="129" customFormat="1" x14ac:dyDescent="0.2">
      <c r="S814" s="130"/>
      <c r="T814" s="130"/>
      <c r="U814" s="130"/>
      <c r="V814" s="130"/>
      <c r="W814" s="130"/>
      <c r="X814" s="130"/>
    </row>
    <row r="815" spans="19:24" s="129" customFormat="1" x14ac:dyDescent="0.2">
      <c r="S815" s="130"/>
      <c r="T815" s="130"/>
      <c r="U815" s="130"/>
      <c r="V815" s="130"/>
      <c r="W815" s="130"/>
      <c r="X815" s="130"/>
    </row>
    <row r="816" spans="19:24" s="129" customFormat="1" x14ac:dyDescent="0.2">
      <c r="S816" s="130"/>
      <c r="T816" s="130"/>
      <c r="U816" s="130"/>
      <c r="V816" s="130"/>
      <c r="W816" s="130"/>
      <c r="X816" s="130"/>
    </row>
    <row r="817" spans="19:24" s="129" customFormat="1" x14ac:dyDescent="0.2">
      <c r="S817" s="130"/>
      <c r="T817" s="130"/>
      <c r="U817" s="130"/>
      <c r="V817" s="130"/>
      <c r="W817" s="130"/>
      <c r="X817" s="130"/>
    </row>
    <row r="818" spans="19:24" s="129" customFormat="1" x14ac:dyDescent="0.2">
      <c r="S818" s="130"/>
      <c r="T818" s="130"/>
      <c r="U818" s="130"/>
      <c r="V818" s="130"/>
      <c r="W818" s="130"/>
      <c r="X818" s="130"/>
    </row>
    <row r="819" spans="19:24" s="129" customFormat="1" x14ac:dyDescent="0.2">
      <c r="S819" s="130"/>
      <c r="T819" s="130"/>
      <c r="U819" s="130"/>
      <c r="V819" s="130"/>
      <c r="W819" s="130"/>
      <c r="X819" s="130"/>
    </row>
    <row r="820" spans="19:24" s="129" customFormat="1" x14ac:dyDescent="0.2">
      <c r="S820" s="130"/>
      <c r="T820" s="130"/>
      <c r="U820" s="130"/>
      <c r="V820" s="130"/>
      <c r="W820" s="130"/>
      <c r="X820" s="130"/>
    </row>
    <row r="821" spans="19:24" s="129" customFormat="1" x14ac:dyDescent="0.2">
      <c r="S821" s="130"/>
      <c r="T821" s="130"/>
      <c r="U821" s="130"/>
      <c r="V821" s="130"/>
      <c r="W821" s="130"/>
      <c r="X821" s="130"/>
    </row>
    <row r="822" spans="19:24" s="129" customFormat="1" x14ac:dyDescent="0.2">
      <c r="S822" s="130"/>
      <c r="T822" s="130"/>
      <c r="U822" s="130"/>
      <c r="V822" s="130"/>
      <c r="W822" s="130"/>
      <c r="X822" s="130"/>
    </row>
    <row r="823" spans="19:24" s="129" customFormat="1" x14ac:dyDescent="0.2">
      <c r="S823" s="130"/>
      <c r="T823" s="130"/>
      <c r="U823" s="130"/>
      <c r="V823" s="130"/>
      <c r="W823" s="130"/>
      <c r="X823" s="130"/>
    </row>
    <row r="824" spans="19:24" s="129" customFormat="1" x14ac:dyDescent="0.2">
      <c r="S824" s="130"/>
      <c r="T824" s="130"/>
      <c r="U824" s="130"/>
      <c r="V824" s="130"/>
      <c r="W824" s="130"/>
      <c r="X824" s="130"/>
    </row>
    <row r="825" spans="19:24" s="129" customFormat="1" x14ac:dyDescent="0.2">
      <c r="S825" s="130"/>
      <c r="T825" s="130"/>
      <c r="U825" s="130"/>
      <c r="V825" s="130"/>
      <c r="W825" s="130"/>
      <c r="X825" s="130"/>
    </row>
    <row r="826" spans="19:24" s="129" customFormat="1" x14ac:dyDescent="0.2">
      <c r="S826" s="130"/>
      <c r="T826" s="130"/>
      <c r="U826" s="130"/>
      <c r="V826" s="130"/>
      <c r="W826" s="130"/>
      <c r="X826" s="130"/>
    </row>
    <row r="827" spans="19:24" s="129" customFormat="1" x14ac:dyDescent="0.2">
      <c r="S827" s="130"/>
      <c r="T827" s="130"/>
      <c r="U827" s="130"/>
      <c r="V827" s="130"/>
      <c r="W827" s="130"/>
      <c r="X827" s="130"/>
    </row>
    <row r="828" spans="19:24" s="129" customFormat="1" x14ac:dyDescent="0.2">
      <c r="S828" s="130"/>
      <c r="T828" s="130"/>
      <c r="U828" s="130"/>
      <c r="V828" s="130"/>
      <c r="W828" s="130"/>
      <c r="X828" s="130"/>
    </row>
    <row r="829" spans="19:24" s="129" customFormat="1" x14ac:dyDescent="0.2">
      <c r="S829" s="130"/>
      <c r="T829" s="130"/>
      <c r="U829" s="130"/>
      <c r="V829" s="130"/>
      <c r="W829" s="130"/>
      <c r="X829" s="130"/>
    </row>
    <row r="830" spans="19:24" s="129" customFormat="1" x14ac:dyDescent="0.2">
      <c r="S830" s="130"/>
      <c r="T830" s="130"/>
      <c r="U830" s="130"/>
      <c r="V830" s="130"/>
      <c r="W830" s="130"/>
      <c r="X830" s="130"/>
    </row>
    <row r="831" spans="19:24" s="129" customFormat="1" x14ac:dyDescent="0.2">
      <c r="S831" s="130"/>
      <c r="T831" s="130"/>
      <c r="U831" s="130"/>
      <c r="V831" s="130"/>
      <c r="W831" s="130"/>
      <c r="X831" s="130"/>
    </row>
    <row r="832" spans="19:24" s="129" customFormat="1" x14ac:dyDescent="0.2">
      <c r="S832" s="130"/>
      <c r="T832" s="130"/>
      <c r="U832" s="130"/>
      <c r="V832" s="130"/>
      <c r="W832" s="130"/>
      <c r="X832" s="130"/>
    </row>
    <row r="833" spans="19:24" s="129" customFormat="1" x14ac:dyDescent="0.2">
      <c r="S833" s="130"/>
      <c r="T833" s="130"/>
      <c r="U833" s="130"/>
      <c r="V833" s="130"/>
      <c r="W833" s="130"/>
      <c r="X833" s="130"/>
    </row>
    <row r="834" spans="19:24" s="129" customFormat="1" x14ac:dyDescent="0.2">
      <c r="S834" s="130"/>
      <c r="T834" s="130"/>
      <c r="U834" s="130"/>
      <c r="V834" s="130"/>
      <c r="W834" s="130"/>
      <c r="X834" s="130"/>
    </row>
    <row r="835" spans="19:24" s="129" customFormat="1" x14ac:dyDescent="0.2">
      <c r="S835" s="130"/>
      <c r="T835" s="130"/>
      <c r="U835" s="130"/>
      <c r="V835" s="130"/>
      <c r="W835" s="130"/>
      <c r="X835" s="130"/>
    </row>
    <row r="836" spans="19:24" s="129" customFormat="1" x14ac:dyDescent="0.2">
      <c r="S836" s="130"/>
      <c r="T836" s="130"/>
      <c r="U836" s="130"/>
      <c r="V836" s="130"/>
      <c r="W836" s="130"/>
      <c r="X836" s="130"/>
    </row>
    <row r="837" spans="19:24" s="129" customFormat="1" x14ac:dyDescent="0.2">
      <c r="S837" s="130"/>
      <c r="T837" s="130"/>
      <c r="U837" s="130"/>
      <c r="V837" s="130"/>
      <c r="W837" s="130"/>
      <c r="X837" s="130"/>
    </row>
    <row r="838" spans="19:24" s="129" customFormat="1" x14ac:dyDescent="0.2">
      <c r="S838" s="130"/>
      <c r="T838" s="130"/>
      <c r="U838" s="130"/>
      <c r="V838" s="130"/>
      <c r="W838" s="130"/>
      <c r="X838" s="130"/>
    </row>
    <row r="839" spans="19:24" s="129" customFormat="1" x14ac:dyDescent="0.2">
      <c r="S839" s="130"/>
      <c r="T839" s="130"/>
      <c r="U839" s="130"/>
      <c r="V839" s="130"/>
      <c r="W839" s="130"/>
      <c r="X839" s="130"/>
    </row>
    <row r="840" spans="19:24" s="129" customFormat="1" x14ac:dyDescent="0.2">
      <c r="S840" s="130"/>
      <c r="T840" s="130"/>
      <c r="U840" s="130"/>
      <c r="V840" s="130"/>
      <c r="W840" s="130"/>
      <c r="X840" s="130"/>
    </row>
    <row r="841" spans="19:24" s="129" customFormat="1" x14ac:dyDescent="0.2">
      <c r="S841" s="130"/>
      <c r="T841" s="130"/>
      <c r="U841" s="130"/>
      <c r="V841" s="130"/>
      <c r="W841" s="130"/>
      <c r="X841" s="130"/>
    </row>
    <row r="842" spans="19:24" s="129" customFormat="1" x14ac:dyDescent="0.2">
      <c r="S842" s="130"/>
      <c r="T842" s="130"/>
      <c r="U842" s="130"/>
      <c r="V842" s="130"/>
      <c r="W842" s="130"/>
      <c r="X842" s="130"/>
    </row>
    <row r="843" spans="19:24" s="129" customFormat="1" x14ac:dyDescent="0.2">
      <c r="S843" s="130"/>
      <c r="T843" s="130"/>
      <c r="U843" s="130"/>
      <c r="V843" s="130"/>
      <c r="W843" s="130"/>
      <c r="X843" s="130"/>
    </row>
    <row r="844" spans="19:24" s="129" customFormat="1" x14ac:dyDescent="0.2">
      <c r="S844" s="130"/>
      <c r="T844" s="130"/>
      <c r="U844" s="130"/>
      <c r="V844" s="130"/>
      <c r="W844" s="130"/>
      <c r="X844" s="130"/>
    </row>
    <row r="845" spans="19:24" s="129" customFormat="1" x14ac:dyDescent="0.2">
      <c r="S845" s="130"/>
      <c r="T845" s="130"/>
      <c r="U845" s="130"/>
      <c r="V845" s="130"/>
      <c r="W845" s="130"/>
      <c r="X845" s="130"/>
    </row>
    <row r="846" spans="19:24" s="129" customFormat="1" x14ac:dyDescent="0.2">
      <c r="S846" s="130"/>
      <c r="T846" s="130"/>
      <c r="U846" s="130"/>
      <c r="V846" s="130"/>
      <c r="W846" s="130"/>
      <c r="X846" s="130"/>
    </row>
    <row r="847" spans="19:24" s="129" customFormat="1" x14ac:dyDescent="0.2">
      <c r="S847" s="130"/>
      <c r="T847" s="130"/>
      <c r="U847" s="130"/>
      <c r="V847" s="130"/>
      <c r="W847" s="130"/>
      <c r="X847" s="130"/>
    </row>
    <row r="848" spans="19:24" s="129" customFormat="1" x14ac:dyDescent="0.2">
      <c r="S848" s="130"/>
      <c r="T848" s="130"/>
      <c r="U848" s="130"/>
      <c r="V848" s="130"/>
      <c r="W848" s="130"/>
      <c r="X848" s="130"/>
    </row>
    <row r="849" spans="19:24" s="129" customFormat="1" x14ac:dyDescent="0.2">
      <c r="S849" s="130"/>
      <c r="T849" s="130"/>
      <c r="U849" s="130"/>
      <c r="V849" s="130"/>
      <c r="W849" s="130"/>
      <c r="X849" s="130"/>
    </row>
    <row r="850" spans="19:24" s="129" customFormat="1" x14ac:dyDescent="0.2">
      <c r="S850" s="130"/>
      <c r="T850" s="130"/>
      <c r="U850" s="130"/>
      <c r="V850" s="130"/>
      <c r="W850" s="130"/>
      <c r="X850" s="130"/>
    </row>
    <row r="851" spans="19:24" s="129" customFormat="1" x14ac:dyDescent="0.2">
      <c r="S851" s="130"/>
      <c r="T851" s="130"/>
      <c r="U851" s="130"/>
      <c r="V851" s="130"/>
      <c r="W851" s="130"/>
      <c r="X851" s="130"/>
    </row>
    <row r="852" spans="19:24" s="129" customFormat="1" x14ac:dyDescent="0.2">
      <c r="S852" s="130"/>
      <c r="T852" s="130"/>
      <c r="U852" s="130"/>
      <c r="V852" s="130"/>
      <c r="W852" s="130"/>
      <c r="X852" s="130"/>
    </row>
    <row r="853" spans="19:24" s="129" customFormat="1" x14ac:dyDescent="0.2">
      <c r="S853" s="130"/>
      <c r="T853" s="130"/>
      <c r="U853" s="130"/>
      <c r="V853" s="130"/>
      <c r="W853" s="130"/>
      <c r="X853" s="130"/>
    </row>
    <row r="854" spans="19:24" s="129" customFormat="1" x14ac:dyDescent="0.2">
      <c r="S854" s="130"/>
      <c r="T854" s="130"/>
      <c r="U854" s="130"/>
      <c r="V854" s="130"/>
      <c r="W854" s="130"/>
      <c r="X854" s="130"/>
    </row>
    <row r="855" spans="19:24" s="129" customFormat="1" x14ac:dyDescent="0.2">
      <c r="S855" s="130"/>
      <c r="T855" s="130"/>
      <c r="U855" s="130"/>
      <c r="V855" s="130"/>
      <c r="W855" s="130"/>
      <c r="X855" s="130"/>
    </row>
    <row r="856" spans="19:24" s="129" customFormat="1" x14ac:dyDescent="0.2">
      <c r="S856" s="130"/>
      <c r="T856" s="130"/>
      <c r="U856" s="130"/>
      <c r="V856" s="130"/>
      <c r="W856" s="130"/>
      <c r="X856" s="130"/>
    </row>
    <row r="857" spans="19:24" s="129" customFormat="1" x14ac:dyDescent="0.2">
      <c r="S857" s="130"/>
      <c r="T857" s="130"/>
      <c r="U857" s="130"/>
      <c r="V857" s="130"/>
      <c r="W857" s="130"/>
      <c r="X857" s="130"/>
    </row>
    <row r="858" spans="19:24" s="129" customFormat="1" x14ac:dyDescent="0.2">
      <c r="S858" s="130"/>
      <c r="T858" s="130"/>
      <c r="U858" s="130"/>
      <c r="V858" s="130"/>
      <c r="W858" s="130"/>
      <c r="X858" s="130"/>
    </row>
    <row r="859" spans="19:24" s="129" customFormat="1" x14ac:dyDescent="0.2">
      <c r="S859" s="130"/>
      <c r="T859" s="130"/>
      <c r="U859" s="130"/>
      <c r="V859" s="130"/>
      <c r="W859" s="130"/>
      <c r="X859" s="130"/>
    </row>
    <row r="860" spans="19:24" s="129" customFormat="1" x14ac:dyDescent="0.2">
      <c r="S860" s="130"/>
      <c r="T860" s="130"/>
      <c r="U860" s="130"/>
      <c r="V860" s="130"/>
      <c r="W860" s="130"/>
      <c r="X860" s="130"/>
    </row>
    <row r="861" spans="19:24" s="129" customFormat="1" x14ac:dyDescent="0.2">
      <c r="S861" s="130"/>
      <c r="T861" s="130"/>
      <c r="U861" s="130"/>
      <c r="V861" s="130"/>
      <c r="W861" s="130"/>
      <c r="X861" s="130"/>
    </row>
    <row r="862" spans="19:24" s="129" customFormat="1" x14ac:dyDescent="0.2">
      <c r="S862" s="130"/>
      <c r="T862" s="130"/>
      <c r="U862" s="130"/>
      <c r="V862" s="130"/>
      <c r="W862" s="130"/>
      <c r="X862" s="130"/>
    </row>
    <row r="863" spans="19:24" s="129" customFormat="1" x14ac:dyDescent="0.2">
      <c r="S863" s="130"/>
      <c r="T863" s="130"/>
      <c r="U863" s="130"/>
      <c r="V863" s="130"/>
      <c r="W863" s="130"/>
      <c r="X863" s="130"/>
    </row>
    <row r="864" spans="19:24" s="129" customFormat="1" x14ac:dyDescent="0.2">
      <c r="S864" s="130"/>
      <c r="T864" s="130"/>
      <c r="U864" s="130"/>
      <c r="V864" s="130"/>
      <c r="W864" s="130"/>
      <c r="X864" s="130"/>
    </row>
    <row r="865" spans="19:24" s="129" customFormat="1" x14ac:dyDescent="0.2">
      <c r="S865" s="130"/>
      <c r="T865" s="130"/>
      <c r="U865" s="130"/>
      <c r="V865" s="130"/>
      <c r="W865" s="130"/>
      <c r="X865" s="130"/>
    </row>
    <row r="866" spans="19:24" s="129" customFormat="1" x14ac:dyDescent="0.2">
      <c r="S866" s="130"/>
      <c r="T866" s="130"/>
      <c r="U866" s="130"/>
      <c r="V866" s="130"/>
      <c r="W866" s="130"/>
      <c r="X866" s="130"/>
    </row>
    <row r="867" spans="19:24" s="129" customFormat="1" x14ac:dyDescent="0.2">
      <c r="S867" s="130"/>
      <c r="T867" s="130"/>
      <c r="U867" s="130"/>
      <c r="V867" s="130"/>
      <c r="W867" s="130"/>
      <c r="X867" s="130"/>
    </row>
    <row r="868" spans="19:24" s="129" customFormat="1" x14ac:dyDescent="0.2">
      <c r="S868" s="130"/>
      <c r="T868" s="130"/>
      <c r="U868" s="130"/>
      <c r="V868" s="130"/>
      <c r="W868" s="130"/>
      <c r="X868" s="130"/>
    </row>
    <row r="869" spans="19:24" s="129" customFormat="1" x14ac:dyDescent="0.2">
      <c r="S869" s="130"/>
      <c r="T869" s="130"/>
      <c r="U869" s="130"/>
      <c r="V869" s="130"/>
      <c r="W869" s="130"/>
      <c r="X869" s="130"/>
    </row>
    <row r="870" spans="19:24" s="129" customFormat="1" x14ac:dyDescent="0.2">
      <c r="S870" s="130"/>
      <c r="T870" s="130"/>
      <c r="U870" s="130"/>
      <c r="V870" s="130"/>
      <c r="W870" s="130"/>
      <c r="X870" s="130"/>
    </row>
    <row r="871" spans="19:24" s="129" customFormat="1" x14ac:dyDescent="0.2">
      <c r="S871" s="130"/>
      <c r="T871" s="130"/>
      <c r="U871" s="130"/>
      <c r="V871" s="130"/>
      <c r="W871" s="130"/>
      <c r="X871" s="130"/>
    </row>
    <row r="872" spans="19:24" s="129" customFormat="1" x14ac:dyDescent="0.2">
      <c r="S872" s="130"/>
      <c r="T872" s="130"/>
      <c r="U872" s="130"/>
      <c r="V872" s="130"/>
      <c r="W872" s="130"/>
      <c r="X872" s="130"/>
    </row>
    <row r="873" spans="19:24" s="129" customFormat="1" x14ac:dyDescent="0.2">
      <c r="S873" s="130"/>
      <c r="T873" s="130"/>
      <c r="U873" s="130"/>
      <c r="V873" s="130"/>
      <c r="W873" s="130"/>
      <c r="X873" s="130"/>
    </row>
    <row r="874" spans="19:24" s="129" customFormat="1" x14ac:dyDescent="0.2">
      <c r="S874" s="130"/>
      <c r="T874" s="130"/>
      <c r="U874" s="130"/>
      <c r="V874" s="130"/>
      <c r="W874" s="130"/>
      <c r="X874" s="130"/>
    </row>
    <row r="875" spans="19:24" s="129" customFormat="1" x14ac:dyDescent="0.2">
      <c r="S875" s="130"/>
      <c r="T875" s="130"/>
      <c r="U875" s="130"/>
      <c r="V875" s="130"/>
      <c r="W875" s="130"/>
      <c r="X875" s="130"/>
    </row>
    <row r="876" spans="19:24" s="129" customFormat="1" x14ac:dyDescent="0.2">
      <c r="S876" s="130"/>
      <c r="T876" s="130"/>
      <c r="U876" s="130"/>
      <c r="V876" s="130"/>
      <c r="W876" s="130"/>
      <c r="X876" s="130"/>
    </row>
    <row r="877" spans="19:24" s="129" customFormat="1" x14ac:dyDescent="0.2">
      <c r="S877" s="130"/>
      <c r="T877" s="130"/>
      <c r="U877" s="130"/>
      <c r="V877" s="130"/>
      <c r="W877" s="130"/>
      <c r="X877" s="130"/>
    </row>
    <row r="878" spans="19:24" s="129" customFormat="1" x14ac:dyDescent="0.2">
      <c r="S878" s="130"/>
      <c r="T878" s="130"/>
      <c r="U878" s="130"/>
      <c r="V878" s="130"/>
      <c r="W878" s="130"/>
      <c r="X878" s="130"/>
    </row>
    <row r="879" spans="19:24" s="129" customFormat="1" x14ac:dyDescent="0.2">
      <c r="S879" s="130"/>
      <c r="T879" s="130"/>
      <c r="U879" s="130"/>
      <c r="V879" s="130"/>
      <c r="W879" s="130"/>
      <c r="X879" s="130"/>
    </row>
    <row r="880" spans="19:24" s="129" customFormat="1" x14ac:dyDescent="0.2">
      <c r="S880" s="130"/>
      <c r="T880" s="130"/>
      <c r="U880" s="130"/>
      <c r="V880" s="130"/>
      <c r="W880" s="130"/>
      <c r="X880" s="130"/>
    </row>
    <row r="881" spans="19:24" s="129" customFormat="1" x14ac:dyDescent="0.2">
      <c r="S881" s="130"/>
      <c r="T881" s="130"/>
      <c r="U881" s="130"/>
      <c r="V881" s="130"/>
      <c r="W881" s="130"/>
      <c r="X881" s="130"/>
    </row>
    <row r="882" spans="19:24" s="129" customFormat="1" x14ac:dyDescent="0.2">
      <c r="S882" s="130"/>
      <c r="T882" s="130"/>
      <c r="U882" s="130"/>
      <c r="V882" s="130"/>
      <c r="W882" s="130"/>
      <c r="X882" s="130"/>
    </row>
    <row r="883" spans="19:24" s="129" customFormat="1" x14ac:dyDescent="0.2">
      <c r="S883" s="130"/>
      <c r="T883" s="130"/>
      <c r="U883" s="130"/>
      <c r="V883" s="130"/>
      <c r="W883" s="130"/>
      <c r="X883" s="130"/>
    </row>
    <row r="884" spans="19:24" s="129" customFormat="1" x14ac:dyDescent="0.2">
      <c r="S884" s="130"/>
      <c r="T884" s="130"/>
      <c r="U884" s="130"/>
      <c r="V884" s="130"/>
      <c r="W884" s="130"/>
      <c r="X884" s="130"/>
    </row>
    <row r="885" spans="19:24" s="129" customFormat="1" x14ac:dyDescent="0.2">
      <c r="S885" s="130"/>
      <c r="T885" s="130"/>
      <c r="U885" s="130"/>
      <c r="V885" s="130"/>
      <c r="W885" s="130"/>
      <c r="X885" s="130"/>
    </row>
    <row r="886" spans="19:24" s="129" customFormat="1" x14ac:dyDescent="0.2">
      <c r="S886" s="130"/>
      <c r="T886" s="130"/>
      <c r="U886" s="130"/>
      <c r="V886" s="130"/>
      <c r="W886" s="130"/>
      <c r="X886" s="130"/>
    </row>
    <row r="887" spans="19:24" s="129" customFormat="1" x14ac:dyDescent="0.2">
      <c r="S887" s="130"/>
      <c r="T887" s="130"/>
      <c r="U887" s="130"/>
      <c r="V887" s="130"/>
      <c r="W887" s="130"/>
      <c r="X887" s="130"/>
    </row>
    <row r="888" spans="19:24" s="129" customFormat="1" x14ac:dyDescent="0.2">
      <c r="S888" s="130"/>
      <c r="T888" s="130"/>
      <c r="U888" s="130"/>
      <c r="V888" s="130"/>
      <c r="W888" s="130"/>
      <c r="X888" s="130"/>
    </row>
    <row r="889" spans="19:24" s="129" customFormat="1" x14ac:dyDescent="0.2">
      <c r="S889" s="130"/>
      <c r="T889" s="130"/>
      <c r="U889" s="130"/>
      <c r="V889" s="130"/>
      <c r="W889" s="130"/>
      <c r="X889" s="130"/>
    </row>
    <row r="890" spans="19:24" s="129" customFormat="1" x14ac:dyDescent="0.2">
      <c r="S890" s="130"/>
      <c r="T890" s="130"/>
      <c r="U890" s="130"/>
      <c r="V890" s="130"/>
      <c r="W890" s="130"/>
      <c r="X890" s="130"/>
    </row>
    <row r="891" spans="19:24" s="129" customFormat="1" x14ac:dyDescent="0.2">
      <c r="S891" s="130"/>
      <c r="T891" s="130"/>
      <c r="U891" s="130"/>
      <c r="V891" s="130"/>
      <c r="W891" s="130"/>
      <c r="X891" s="130"/>
    </row>
    <row r="892" spans="19:24" s="129" customFormat="1" x14ac:dyDescent="0.2">
      <c r="S892" s="130"/>
      <c r="T892" s="130"/>
      <c r="U892" s="130"/>
      <c r="V892" s="130"/>
      <c r="W892" s="130"/>
      <c r="X892" s="130"/>
    </row>
    <row r="893" spans="19:24" s="129" customFormat="1" x14ac:dyDescent="0.2">
      <c r="S893" s="130"/>
      <c r="T893" s="130"/>
      <c r="U893" s="130"/>
      <c r="V893" s="130"/>
      <c r="W893" s="130"/>
      <c r="X893" s="130"/>
    </row>
    <row r="894" spans="19:24" s="129" customFormat="1" x14ac:dyDescent="0.2">
      <c r="S894" s="130"/>
      <c r="T894" s="130"/>
      <c r="U894" s="130"/>
      <c r="V894" s="130"/>
      <c r="W894" s="130"/>
      <c r="X894" s="130"/>
    </row>
    <row r="895" spans="19:24" s="129" customFormat="1" x14ac:dyDescent="0.2">
      <c r="S895" s="130"/>
      <c r="T895" s="130"/>
      <c r="U895" s="130"/>
      <c r="V895" s="130"/>
      <c r="W895" s="130"/>
      <c r="X895" s="130"/>
    </row>
    <row r="896" spans="19:24" s="129" customFormat="1" x14ac:dyDescent="0.2">
      <c r="S896" s="130"/>
      <c r="T896" s="130"/>
      <c r="U896" s="130"/>
      <c r="V896" s="130"/>
      <c r="W896" s="130"/>
      <c r="X896" s="130"/>
    </row>
    <row r="897" spans="19:24" s="129" customFormat="1" x14ac:dyDescent="0.2">
      <c r="S897" s="130"/>
      <c r="T897" s="130"/>
      <c r="U897" s="130"/>
      <c r="V897" s="130"/>
      <c r="W897" s="130"/>
      <c r="X897" s="130"/>
    </row>
    <row r="898" spans="19:24" s="129" customFormat="1" x14ac:dyDescent="0.2">
      <c r="S898" s="130"/>
      <c r="T898" s="130"/>
      <c r="U898" s="130"/>
      <c r="V898" s="130"/>
      <c r="W898" s="130"/>
      <c r="X898" s="130"/>
    </row>
    <row r="899" spans="19:24" s="129" customFormat="1" x14ac:dyDescent="0.2">
      <c r="S899" s="130"/>
      <c r="T899" s="130"/>
      <c r="U899" s="130"/>
      <c r="V899" s="130"/>
      <c r="W899" s="130"/>
      <c r="X899" s="130"/>
    </row>
    <row r="900" spans="19:24" s="129" customFormat="1" x14ac:dyDescent="0.2">
      <c r="S900" s="130"/>
      <c r="T900" s="130"/>
      <c r="U900" s="130"/>
      <c r="V900" s="130"/>
      <c r="W900" s="130"/>
      <c r="X900" s="130"/>
    </row>
    <row r="901" spans="19:24" s="129" customFormat="1" x14ac:dyDescent="0.2">
      <c r="S901" s="130"/>
      <c r="T901" s="130"/>
      <c r="U901" s="130"/>
      <c r="V901" s="130"/>
      <c r="W901" s="130"/>
      <c r="X901" s="130"/>
    </row>
    <row r="902" spans="19:24" s="129" customFormat="1" x14ac:dyDescent="0.2">
      <c r="S902" s="130"/>
      <c r="T902" s="130"/>
      <c r="U902" s="130"/>
      <c r="V902" s="130"/>
      <c r="W902" s="130"/>
      <c r="X902" s="130"/>
    </row>
    <row r="903" spans="19:24" s="129" customFormat="1" x14ac:dyDescent="0.2">
      <c r="S903" s="130"/>
      <c r="T903" s="130"/>
      <c r="U903" s="130"/>
      <c r="V903" s="130"/>
      <c r="W903" s="130"/>
      <c r="X903" s="130"/>
    </row>
    <row r="904" spans="19:24" s="129" customFormat="1" x14ac:dyDescent="0.2">
      <c r="S904" s="130"/>
      <c r="T904" s="130"/>
      <c r="U904" s="130"/>
      <c r="V904" s="130"/>
      <c r="W904" s="130"/>
      <c r="X904" s="130"/>
    </row>
    <row r="905" spans="19:24" s="129" customFormat="1" x14ac:dyDescent="0.2">
      <c r="S905" s="130"/>
      <c r="T905" s="130"/>
      <c r="U905" s="130"/>
      <c r="V905" s="130"/>
      <c r="W905" s="130"/>
      <c r="X905" s="130"/>
    </row>
    <row r="906" spans="19:24" s="129" customFormat="1" x14ac:dyDescent="0.2">
      <c r="S906" s="130"/>
      <c r="T906" s="130"/>
      <c r="U906" s="130"/>
      <c r="V906" s="130"/>
      <c r="W906" s="130"/>
      <c r="X906" s="130"/>
    </row>
    <row r="907" spans="19:24" s="129" customFormat="1" x14ac:dyDescent="0.2">
      <c r="S907" s="130"/>
      <c r="T907" s="130"/>
      <c r="U907" s="130"/>
      <c r="V907" s="130"/>
      <c r="W907" s="130"/>
      <c r="X907" s="130"/>
    </row>
    <row r="908" spans="19:24" s="129" customFormat="1" x14ac:dyDescent="0.2">
      <c r="S908" s="130"/>
      <c r="T908" s="130"/>
      <c r="U908" s="130"/>
      <c r="V908" s="130"/>
      <c r="W908" s="130"/>
      <c r="X908" s="130"/>
    </row>
    <row r="909" spans="19:24" s="129" customFormat="1" x14ac:dyDescent="0.2">
      <c r="S909" s="130"/>
      <c r="T909" s="130"/>
      <c r="U909" s="130"/>
      <c r="V909" s="130"/>
      <c r="W909" s="130"/>
      <c r="X909" s="130"/>
    </row>
    <row r="910" spans="19:24" s="129" customFormat="1" x14ac:dyDescent="0.2">
      <c r="S910" s="130"/>
      <c r="T910" s="130"/>
      <c r="U910" s="130"/>
      <c r="V910" s="130"/>
      <c r="W910" s="130"/>
      <c r="X910" s="130"/>
    </row>
    <row r="911" spans="19:24" s="129" customFormat="1" x14ac:dyDescent="0.2">
      <c r="S911" s="130"/>
      <c r="T911" s="130"/>
      <c r="U911" s="130"/>
      <c r="V911" s="130"/>
      <c r="W911" s="130"/>
      <c r="X911" s="130"/>
    </row>
    <row r="912" spans="19:24" s="129" customFormat="1" x14ac:dyDescent="0.2">
      <c r="S912" s="130"/>
      <c r="T912" s="130"/>
      <c r="U912" s="130"/>
      <c r="V912" s="130"/>
      <c r="W912" s="130"/>
      <c r="X912" s="130"/>
    </row>
    <row r="913" spans="19:24" s="129" customFormat="1" x14ac:dyDescent="0.2">
      <c r="S913" s="130"/>
      <c r="T913" s="130"/>
      <c r="U913" s="130"/>
      <c r="V913" s="130"/>
      <c r="W913" s="130"/>
      <c r="X913" s="130"/>
    </row>
    <row r="914" spans="19:24" s="129" customFormat="1" x14ac:dyDescent="0.2">
      <c r="S914" s="130"/>
      <c r="T914" s="130"/>
      <c r="U914" s="130"/>
      <c r="V914" s="130"/>
      <c r="W914" s="130"/>
      <c r="X914" s="130"/>
    </row>
    <row r="915" spans="19:24" s="129" customFormat="1" x14ac:dyDescent="0.2">
      <c r="S915" s="130"/>
      <c r="T915" s="130"/>
      <c r="U915" s="130"/>
      <c r="V915" s="130"/>
      <c r="W915" s="130"/>
      <c r="X915" s="130"/>
    </row>
    <row r="916" spans="19:24" s="129" customFormat="1" x14ac:dyDescent="0.2">
      <c r="S916" s="130"/>
      <c r="T916" s="130"/>
      <c r="U916" s="130"/>
      <c r="V916" s="130"/>
      <c r="W916" s="130"/>
      <c r="X916" s="130"/>
    </row>
    <row r="917" spans="19:24" s="129" customFormat="1" x14ac:dyDescent="0.2">
      <c r="S917" s="130"/>
      <c r="T917" s="130"/>
      <c r="U917" s="130"/>
      <c r="V917" s="130"/>
      <c r="W917" s="130"/>
      <c r="X917" s="130"/>
    </row>
    <row r="918" spans="19:24" s="129" customFormat="1" x14ac:dyDescent="0.2">
      <c r="S918" s="130"/>
      <c r="T918" s="130"/>
      <c r="U918" s="130"/>
      <c r="V918" s="130"/>
      <c r="W918" s="130"/>
      <c r="X918" s="130"/>
    </row>
    <row r="919" spans="19:24" s="129" customFormat="1" x14ac:dyDescent="0.2">
      <c r="S919" s="130"/>
      <c r="T919" s="130"/>
      <c r="U919" s="130"/>
      <c r="V919" s="130"/>
      <c r="W919" s="130"/>
      <c r="X919" s="130"/>
    </row>
    <row r="920" spans="19:24" s="129" customFormat="1" x14ac:dyDescent="0.2">
      <c r="S920" s="130"/>
      <c r="T920" s="130"/>
      <c r="U920" s="130"/>
      <c r="V920" s="130"/>
      <c r="W920" s="130"/>
      <c r="X920" s="130"/>
    </row>
    <row r="921" spans="19:24" s="129" customFormat="1" x14ac:dyDescent="0.2">
      <c r="S921" s="130"/>
      <c r="T921" s="130"/>
      <c r="U921" s="130"/>
      <c r="V921" s="130"/>
      <c r="W921" s="130"/>
      <c r="X921" s="130"/>
    </row>
    <row r="922" spans="19:24" s="129" customFormat="1" x14ac:dyDescent="0.2">
      <c r="S922" s="130"/>
      <c r="T922" s="130"/>
      <c r="U922" s="130"/>
      <c r="V922" s="130"/>
      <c r="W922" s="130"/>
      <c r="X922" s="130"/>
    </row>
    <row r="923" spans="19:24" s="129" customFormat="1" x14ac:dyDescent="0.2">
      <c r="S923" s="130"/>
      <c r="T923" s="130"/>
      <c r="U923" s="130"/>
      <c r="V923" s="130"/>
      <c r="W923" s="130"/>
      <c r="X923" s="130"/>
    </row>
    <row r="924" spans="19:24" s="129" customFormat="1" x14ac:dyDescent="0.2">
      <c r="S924" s="130"/>
      <c r="T924" s="130"/>
      <c r="U924" s="130"/>
      <c r="V924" s="130"/>
      <c r="W924" s="130"/>
      <c r="X924" s="130"/>
    </row>
    <row r="925" spans="19:24" s="129" customFormat="1" x14ac:dyDescent="0.2">
      <c r="S925" s="130"/>
      <c r="T925" s="130"/>
      <c r="U925" s="130"/>
      <c r="V925" s="130"/>
      <c r="W925" s="130"/>
      <c r="X925" s="130"/>
    </row>
    <row r="926" spans="19:24" s="129" customFormat="1" x14ac:dyDescent="0.2">
      <c r="S926" s="130"/>
      <c r="T926" s="130"/>
      <c r="U926" s="130"/>
      <c r="V926" s="130"/>
      <c r="W926" s="130"/>
      <c r="X926" s="130"/>
    </row>
    <row r="927" spans="19:24" s="129" customFormat="1" x14ac:dyDescent="0.2">
      <c r="S927" s="130"/>
      <c r="T927" s="130"/>
      <c r="U927" s="130"/>
      <c r="V927" s="130"/>
      <c r="W927" s="130"/>
      <c r="X927" s="130"/>
    </row>
    <row r="928" spans="19:24" s="129" customFormat="1" x14ac:dyDescent="0.2">
      <c r="S928" s="130"/>
      <c r="T928" s="130"/>
      <c r="U928" s="130"/>
      <c r="V928" s="130"/>
      <c r="W928" s="130"/>
      <c r="X928" s="130"/>
    </row>
    <row r="929" spans="19:24" s="129" customFormat="1" x14ac:dyDescent="0.2">
      <c r="S929" s="130"/>
      <c r="T929" s="130"/>
      <c r="U929" s="130"/>
      <c r="V929" s="130"/>
      <c r="W929" s="130"/>
      <c r="X929" s="130"/>
    </row>
    <row r="930" spans="19:24" s="129" customFormat="1" x14ac:dyDescent="0.2">
      <c r="S930" s="130"/>
      <c r="T930" s="130"/>
      <c r="U930" s="130"/>
      <c r="V930" s="130"/>
      <c r="W930" s="130"/>
      <c r="X930" s="130"/>
    </row>
    <row r="931" spans="19:24" s="129" customFormat="1" x14ac:dyDescent="0.2">
      <c r="S931" s="130"/>
      <c r="T931" s="130"/>
      <c r="U931" s="130"/>
      <c r="V931" s="130"/>
      <c r="W931" s="130"/>
      <c r="X931" s="130"/>
    </row>
    <row r="932" spans="19:24" s="129" customFormat="1" x14ac:dyDescent="0.2">
      <c r="S932" s="130"/>
      <c r="T932" s="130"/>
      <c r="U932" s="130"/>
      <c r="V932" s="130"/>
      <c r="W932" s="130"/>
      <c r="X932" s="130"/>
    </row>
    <row r="933" spans="19:24" s="129" customFormat="1" x14ac:dyDescent="0.2">
      <c r="S933" s="130"/>
      <c r="T933" s="130"/>
      <c r="U933" s="130"/>
      <c r="V933" s="130"/>
      <c r="W933" s="130"/>
      <c r="X933" s="130"/>
    </row>
    <row r="934" spans="19:24" s="129" customFormat="1" x14ac:dyDescent="0.2">
      <c r="S934" s="130"/>
      <c r="T934" s="130"/>
      <c r="U934" s="130"/>
      <c r="V934" s="130"/>
      <c r="W934" s="130"/>
      <c r="X934" s="130"/>
    </row>
    <row r="935" spans="19:24" s="129" customFormat="1" x14ac:dyDescent="0.2">
      <c r="S935" s="130"/>
      <c r="T935" s="130"/>
      <c r="U935" s="130"/>
      <c r="V935" s="130"/>
      <c r="W935" s="130"/>
      <c r="X935" s="130"/>
    </row>
    <row r="936" spans="19:24" s="129" customFormat="1" x14ac:dyDescent="0.2">
      <c r="S936" s="130"/>
      <c r="T936" s="130"/>
      <c r="U936" s="130"/>
      <c r="V936" s="130"/>
      <c r="W936" s="130"/>
      <c r="X936" s="130"/>
    </row>
    <row r="937" spans="19:24" s="129" customFormat="1" x14ac:dyDescent="0.2">
      <c r="S937" s="130"/>
      <c r="T937" s="130"/>
      <c r="U937" s="130"/>
      <c r="V937" s="130"/>
      <c r="W937" s="130"/>
      <c r="X937" s="130"/>
    </row>
    <row r="938" spans="19:24" s="129" customFormat="1" x14ac:dyDescent="0.2">
      <c r="S938" s="130"/>
      <c r="T938" s="130"/>
      <c r="U938" s="130"/>
      <c r="V938" s="130"/>
      <c r="W938" s="130"/>
      <c r="X938" s="130"/>
    </row>
    <row r="939" spans="19:24" s="129" customFormat="1" x14ac:dyDescent="0.2">
      <c r="S939" s="130"/>
      <c r="T939" s="130"/>
      <c r="U939" s="130"/>
      <c r="V939" s="130"/>
      <c r="W939" s="130"/>
      <c r="X939" s="130"/>
    </row>
    <row r="940" spans="19:24" s="129" customFormat="1" x14ac:dyDescent="0.2">
      <c r="S940" s="130"/>
      <c r="T940" s="130"/>
      <c r="U940" s="130"/>
      <c r="V940" s="130"/>
      <c r="W940" s="130"/>
      <c r="X940" s="130"/>
    </row>
    <row r="941" spans="19:24" s="129" customFormat="1" x14ac:dyDescent="0.2">
      <c r="S941" s="130"/>
      <c r="T941" s="130"/>
      <c r="U941" s="130"/>
      <c r="V941" s="130"/>
      <c r="W941" s="130"/>
      <c r="X941" s="130"/>
    </row>
    <row r="942" spans="19:24" s="129" customFormat="1" x14ac:dyDescent="0.2">
      <c r="S942" s="130"/>
      <c r="T942" s="130"/>
      <c r="U942" s="130"/>
      <c r="V942" s="130"/>
      <c r="W942" s="130"/>
      <c r="X942" s="130"/>
    </row>
    <row r="943" spans="19:24" s="129" customFormat="1" x14ac:dyDescent="0.2">
      <c r="S943" s="130"/>
      <c r="T943" s="130"/>
      <c r="U943" s="130"/>
      <c r="V943" s="130"/>
      <c r="W943" s="130"/>
      <c r="X943" s="130"/>
    </row>
    <row r="944" spans="19:24" s="129" customFormat="1" x14ac:dyDescent="0.2">
      <c r="S944" s="130"/>
      <c r="T944" s="130"/>
      <c r="U944" s="130"/>
      <c r="V944" s="130"/>
      <c r="W944" s="130"/>
      <c r="X944" s="130"/>
    </row>
    <row r="945" spans="19:24" s="129" customFormat="1" x14ac:dyDescent="0.2">
      <c r="S945" s="130"/>
      <c r="T945" s="130"/>
      <c r="U945" s="130"/>
      <c r="V945" s="130"/>
      <c r="W945" s="130"/>
      <c r="X945" s="130"/>
    </row>
    <row r="946" spans="19:24" s="129" customFormat="1" x14ac:dyDescent="0.2">
      <c r="S946" s="130"/>
      <c r="T946" s="130"/>
      <c r="U946" s="130"/>
      <c r="V946" s="130"/>
      <c r="W946" s="130"/>
      <c r="X946" s="130"/>
    </row>
    <row r="947" spans="19:24" s="129" customFormat="1" x14ac:dyDescent="0.2">
      <c r="S947" s="130"/>
      <c r="T947" s="130"/>
      <c r="U947" s="130"/>
      <c r="V947" s="130"/>
      <c r="W947" s="130"/>
      <c r="X947" s="130"/>
    </row>
    <row r="948" spans="19:24" s="129" customFormat="1" x14ac:dyDescent="0.2">
      <c r="S948" s="130"/>
      <c r="T948" s="130"/>
      <c r="U948" s="130"/>
      <c r="V948" s="130"/>
      <c r="W948" s="130"/>
      <c r="X948" s="130"/>
    </row>
    <row r="949" spans="19:24" s="129" customFormat="1" x14ac:dyDescent="0.2">
      <c r="S949" s="130"/>
      <c r="T949" s="130"/>
      <c r="U949" s="130"/>
      <c r="V949" s="130"/>
      <c r="W949" s="130"/>
      <c r="X949" s="130"/>
    </row>
    <row r="950" spans="19:24" s="129" customFormat="1" x14ac:dyDescent="0.2">
      <c r="S950" s="130"/>
      <c r="T950" s="130"/>
      <c r="U950" s="130"/>
      <c r="V950" s="130"/>
      <c r="W950" s="130"/>
      <c r="X950" s="130"/>
    </row>
    <row r="951" spans="19:24" s="129" customFormat="1" x14ac:dyDescent="0.2">
      <c r="S951" s="130"/>
      <c r="T951" s="130"/>
      <c r="U951" s="130"/>
      <c r="V951" s="130"/>
      <c r="W951" s="130"/>
      <c r="X951" s="130"/>
    </row>
    <row r="952" spans="19:24" s="129" customFormat="1" x14ac:dyDescent="0.2">
      <c r="S952" s="130"/>
      <c r="T952" s="130"/>
      <c r="U952" s="130"/>
      <c r="V952" s="130"/>
      <c r="W952" s="130"/>
      <c r="X952" s="130"/>
    </row>
    <row r="953" spans="19:24" s="129" customFormat="1" x14ac:dyDescent="0.2">
      <c r="S953" s="130"/>
      <c r="T953" s="130"/>
      <c r="U953" s="130"/>
      <c r="V953" s="130"/>
      <c r="W953" s="130"/>
      <c r="X953" s="130"/>
    </row>
    <row r="954" spans="19:24" s="129" customFormat="1" x14ac:dyDescent="0.2">
      <c r="S954" s="130"/>
      <c r="T954" s="130"/>
      <c r="U954" s="130"/>
      <c r="V954" s="130"/>
      <c r="W954" s="130"/>
      <c r="X954" s="130"/>
    </row>
    <row r="955" spans="19:24" s="129" customFormat="1" x14ac:dyDescent="0.2">
      <c r="S955" s="130"/>
      <c r="T955" s="130"/>
      <c r="U955" s="130"/>
      <c r="V955" s="130"/>
      <c r="W955" s="130"/>
      <c r="X955" s="130"/>
    </row>
    <row r="956" spans="19:24" s="129" customFormat="1" x14ac:dyDescent="0.2">
      <c r="S956" s="130"/>
      <c r="T956" s="130"/>
      <c r="U956" s="130"/>
      <c r="V956" s="130"/>
      <c r="W956" s="130"/>
      <c r="X956" s="130"/>
    </row>
    <row r="957" spans="19:24" s="129" customFormat="1" x14ac:dyDescent="0.2">
      <c r="S957" s="130"/>
      <c r="T957" s="130"/>
      <c r="U957" s="130"/>
      <c r="V957" s="130"/>
      <c r="W957" s="130"/>
      <c r="X957" s="130"/>
    </row>
    <row r="958" spans="19:24" s="129" customFormat="1" x14ac:dyDescent="0.2">
      <c r="S958" s="130"/>
      <c r="T958" s="130"/>
      <c r="U958" s="130"/>
      <c r="V958" s="130"/>
      <c r="W958" s="130"/>
      <c r="X958" s="130"/>
    </row>
    <row r="959" spans="19:24" s="129" customFormat="1" x14ac:dyDescent="0.2">
      <c r="S959" s="130"/>
      <c r="T959" s="130"/>
      <c r="U959" s="130"/>
      <c r="V959" s="130"/>
      <c r="W959" s="130"/>
      <c r="X959" s="130"/>
    </row>
    <row r="960" spans="19:24" s="129" customFormat="1" x14ac:dyDescent="0.2">
      <c r="S960" s="130"/>
      <c r="T960" s="130"/>
      <c r="U960" s="130"/>
      <c r="V960" s="130"/>
      <c r="W960" s="130"/>
      <c r="X960" s="130"/>
    </row>
    <row r="961" spans="19:24" s="129" customFormat="1" x14ac:dyDescent="0.2">
      <c r="S961" s="130"/>
      <c r="T961" s="130"/>
      <c r="U961" s="130"/>
      <c r="V961" s="130"/>
      <c r="W961" s="130"/>
      <c r="X961" s="130"/>
    </row>
    <row r="962" spans="19:24" s="129" customFormat="1" x14ac:dyDescent="0.2">
      <c r="S962" s="130"/>
      <c r="T962" s="130"/>
      <c r="U962" s="130"/>
      <c r="V962" s="130"/>
      <c r="W962" s="130"/>
      <c r="X962" s="130"/>
    </row>
    <row r="963" spans="19:24" s="129" customFormat="1" x14ac:dyDescent="0.2">
      <c r="S963" s="130"/>
      <c r="T963" s="130"/>
      <c r="U963" s="130"/>
      <c r="V963" s="130"/>
      <c r="W963" s="130"/>
      <c r="X963" s="130"/>
    </row>
    <row r="964" spans="19:24" s="129" customFormat="1" x14ac:dyDescent="0.2">
      <c r="S964" s="130"/>
      <c r="T964" s="130"/>
      <c r="U964" s="130"/>
      <c r="V964" s="130"/>
      <c r="W964" s="130"/>
      <c r="X964" s="130"/>
    </row>
    <row r="965" spans="19:24" s="129" customFormat="1" x14ac:dyDescent="0.2">
      <c r="S965" s="130"/>
      <c r="T965" s="130"/>
      <c r="U965" s="130"/>
      <c r="V965" s="130"/>
      <c r="W965" s="130"/>
      <c r="X965" s="130"/>
    </row>
    <row r="966" spans="19:24" s="129" customFormat="1" x14ac:dyDescent="0.2">
      <c r="S966" s="130"/>
      <c r="T966" s="130"/>
      <c r="U966" s="130"/>
      <c r="V966" s="130"/>
      <c r="W966" s="130"/>
      <c r="X966" s="130"/>
    </row>
    <row r="967" spans="19:24" s="129" customFormat="1" x14ac:dyDescent="0.2">
      <c r="S967" s="130"/>
      <c r="T967" s="130"/>
      <c r="U967" s="130"/>
      <c r="V967" s="130"/>
      <c r="W967" s="130"/>
      <c r="X967" s="130"/>
    </row>
    <row r="968" spans="19:24" s="129" customFormat="1" x14ac:dyDescent="0.2">
      <c r="S968" s="130"/>
      <c r="T968" s="130"/>
      <c r="U968" s="130"/>
      <c r="V968" s="130"/>
      <c r="W968" s="130"/>
      <c r="X968" s="130"/>
    </row>
    <row r="969" spans="19:24" s="129" customFormat="1" x14ac:dyDescent="0.2">
      <c r="S969" s="130"/>
      <c r="T969" s="130"/>
      <c r="U969" s="130"/>
      <c r="V969" s="130"/>
      <c r="W969" s="130"/>
      <c r="X969" s="130"/>
    </row>
    <row r="970" spans="19:24" s="129" customFormat="1" x14ac:dyDescent="0.2">
      <c r="S970" s="130"/>
      <c r="T970" s="130"/>
      <c r="U970" s="130"/>
      <c r="V970" s="130"/>
      <c r="W970" s="130"/>
      <c r="X970" s="130"/>
    </row>
    <row r="971" spans="19:24" s="129" customFormat="1" x14ac:dyDescent="0.2">
      <c r="S971" s="130"/>
      <c r="T971" s="130"/>
      <c r="U971" s="130"/>
      <c r="V971" s="130"/>
      <c r="W971" s="130"/>
      <c r="X971" s="130"/>
    </row>
    <row r="972" spans="19:24" s="129" customFormat="1" x14ac:dyDescent="0.2">
      <c r="S972" s="130"/>
      <c r="T972" s="130"/>
      <c r="U972" s="130"/>
      <c r="V972" s="130"/>
      <c r="W972" s="130"/>
      <c r="X972" s="130"/>
    </row>
    <row r="973" spans="19:24" s="129" customFormat="1" x14ac:dyDescent="0.2">
      <c r="S973" s="130"/>
      <c r="T973" s="130"/>
      <c r="U973" s="130"/>
      <c r="V973" s="130"/>
      <c r="W973" s="130"/>
      <c r="X973" s="130"/>
    </row>
    <row r="974" spans="19:24" s="129" customFormat="1" x14ac:dyDescent="0.2">
      <c r="S974" s="130"/>
      <c r="T974" s="130"/>
      <c r="U974" s="130"/>
      <c r="V974" s="130"/>
      <c r="W974" s="130"/>
      <c r="X974" s="130"/>
    </row>
    <row r="975" spans="19:24" s="129" customFormat="1" x14ac:dyDescent="0.2">
      <c r="S975" s="130"/>
      <c r="T975" s="130"/>
      <c r="U975" s="130"/>
      <c r="V975" s="130"/>
      <c r="W975" s="130"/>
      <c r="X975" s="130"/>
    </row>
    <row r="976" spans="19:24" s="129" customFormat="1" x14ac:dyDescent="0.2">
      <c r="S976" s="130"/>
      <c r="T976" s="130"/>
      <c r="U976" s="130"/>
      <c r="V976" s="130"/>
      <c r="W976" s="130"/>
      <c r="X976" s="130"/>
    </row>
    <row r="977" spans="19:24" s="129" customFormat="1" x14ac:dyDescent="0.2">
      <c r="S977" s="130"/>
      <c r="T977" s="130"/>
      <c r="U977" s="130"/>
      <c r="V977" s="130"/>
      <c r="W977" s="130"/>
      <c r="X977" s="130"/>
    </row>
    <row r="978" spans="19:24" s="129" customFormat="1" x14ac:dyDescent="0.2">
      <c r="S978" s="130"/>
      <c r="T978" s="130"/>
      <c r="U978" s="130"/>
      <c r="V978" s="130"/>
      <c r="W978" s="130"/>
      <c r="X978" s="130"/>
    </row>
    <row r="979" spans="19:24" s="129" customFormat="1" x14ac:dyDescent="0.2">
      <c r="S979" s="130"/>
      <c r="T979" s="130"/>
      <c r="U979" s="130"/>
      <c r="V979" s="130"/>
      <c r="W979" s="130"/>
      <c r="X979" s="130"/>
    </row>
    <row r="980" spans="19:24" s="129" customFormat="1" x14ac:dyDescent="0.2">
      <c r="S980" s="130"/>
      <c r="T980" s="130"/>
      <c r="U980" s="130"/>
      <c r="V980" s="130"/>
      <c r="W980" s="130"/>
      <c r="X980" s="130"/>
    </row>
    <row r="981" spans="19:24" s="129" customFormat="1" x14ac:dyDescent="0.2">
      <c r="S981" s="130"/>
      <c r="T981" s="130"/>
      <c r="U981" s="130"/>
      <c r="V981" s="130"/>
      <c r="W981" s="130"/>
      <c r="X981" s="130"/>
    </row>
    <row r="982" spans="19:24" s="129" customFormat="1" x14ac:dyDescent="0.2">
      <c r="S982" s="130"/>
      <c r="T982" s="130"/>
      <c r="U982" s="130"/>
      <c r="V982" s="130"/>
      <c r="W982" s="130"/>
      <c r="X982" s="130"/>
    </row>
    <row r="983" spans="19:24" s="129" customFormat="1" x14ac:dyDescent="0.2">
      <c r="S983" s="130"/>
      <c r="T983" s="130"/>
      <c r="U983" s="130"/>
      <c r="V983" s="130"/>
      <c r="W983" s="130"/>
      <c r="X983" s="130"/>
    </row>
    <row r="984" spans="19:24" s="129" customFormat="1" x14ac:dyDescent="0.2">
      <c r="S984" s="130"/>
      <c r="T984" s="130"/>
      <c r="U984" s="130"/>
      <c r="V984" s="130"/>
      <c r="W984" s="130"/>
      <c r="X984" s="130"/>
    </row>
    <row r="985" spans="19:24" s="129" customFormat="1" x14ac:dyDescent="0.2">
      <c r="S985" s="130"/>
      <c r="T985" s="130"/>
      <c r="U985" s="130"/>
      <c r="V985" s="130"/>
      <c r="W985" s="130"/>
      <c r="X985" s="130"/>
    </row>
    <row r="986" spans="19:24" s="129" customFormat="1" x14ac:dyDescent="0.2">
      <c r="S986" s="130"/>
      <c r="T986" s="130"/>
      <c r="U986" s="130"/>
      <c r="V986" s="130"/>
      <c r="W986" s="130"/>
      <c r="X986" s="130"/>
    </row>
    <row r="987" spans="19:24" s="129" customFormat="1" x14ac:dyDescent="0.2">
      <c r="S987" s="130"/>
      <c r="T987" s="130"/>
      <c r="U987" s="130"/>
      <c r="V987" s="130"/>
      <c r="W987" s="130"/>
      <c r="X987" s="130"/>
    </row>
    <row r="988" spans="19:24" s="129" customFormat="1" x14ac:dyDescent="0.2">
      <c r="S988" s="130"/>
      <c r="T988" s="130"/>
      <c r="U988" s="130"/>
      <c r="V988" s="130"/>
      <c r="W988" s="130"/>
      <c r="X988" s="130"/>
    </row>
    <row r="989" spans="19:24" s="129" customFormat="1" x14ac:dyDescent="0.2">
      <c r="S989" s="130"/>
      <c r="T989" s="130"/>
      <c r="U989" s="130"/>
      <c r="V989" s="130"/>
      <c r="W989" s="130"/>
      <c r="X989" s="130"/>
    </row>
    <row r="990" spans="19:24" s="129" customFormat="1" x14ac:dyDescent="0.2">
      <c r="S990" s="130"/>
      <c r="T990" s="130"/>
      <c r="U990" s="130"/>
      <c r="V990" s="130"/>
      <c r="W990" s="130"/>
      <c r="X990" s="130"/>
    </row>
    <row r="991" spans="19:24" s="129" customFormat="1" x14ac:dyDescent="0.2">
      <c r="S991" s="130"/>
      <c r="T991" s="130"/>
      <c r="U991" s="130"/>
      <c r="V991" s="130"/>
      <c r="W991" s="130"/>
      <c r="X991" s="130"/>
    </row>
    <row r="992" spans="19:24" s="129" customFormat="1" x14ac:dyDescent="0.2">
      <c r="S992" s="130"/>
      <c r="T992" s="130"/>
      <c r="U992" s="130"/>
      <c r="V992" s="130"/>
      <c r="W992" s="130"/>
      <c r="X992" s="130"/>
    </row>
    <row r="993" spans="19:24" s="129" customFormat="1" x14ac:dyDescent="0.2">
      <c r="S993" s="130"/>
      <c r="T993" s="130"/>
      <c r="U993" s="130"/>
      <c r="V993" s="130"/>
      <c r="W993" s="130"/>
      <c r="X993" s="130"/>
    </row>
    <row r="994" spans="19:24" s="129" customFormat="1" x14ac:dyDescent="0.2">
      <c r="S994" s="130"/>
      <c r="T994" s="130"/>
      <c r="U994" s="130"/>
      <c r="V994" s="130"/>
      <c r="W994" s="130"/>
      <c r="X994" s="130"/>
    </row>
    <row r="995" spans="19:24" s="129" customFormat="1" x14ac:dyDescent="0.2">
      <c r="S995" s="130"/>
      <c r="T995" s="130"/>
      <c r="U995" s="130"/>
      <c r="V995" s="130"/>
      <c r="W995" s="130"/>
      <c r="X995" s="130"/>
    </row>
    <row r="996" spans="19:24" s="129" customFormat="1" x14ac:dyDescent="0.2">
      <c r="S996" s="130"/>
      <c r="T996" s="130"/>
      <c r="U996" s="130"/>
      <c r="V996" s="130"/>
      <c r="W996" s="130"/>
      <c r="X996" s="130"/>
    </row>
    <row r="997" spans="19:24" s="129" customFormat="1" x14ac:dyDescent="0.2">
      <c r="S997" s="130"/>
      <c r="T997" s="130"/>
      <c r="U997" s="130"/>
      <c r="V997" s="130"/>
      <c r="W997" s="130"/>
      <c r="X997" s="130"/>
    </row>
    <row r="998" spans="19:24" s="129" customFormat="1" x14ac:dyDescent="0.2">
      <c r="S998" s="130"/>
      <c r="T998" s="130"/>
      <c r="U998" s="130"/>
      <c r="V998" s="130"/>
      <c r="W998" s="130"/>
      <c r="X998" s="130"/>
    </row>
    <row r="999" spans="19:24" s="129" customFormat="1" x14ac:dyDescent="0.2">
      <c r="S999" s="130"/>
      <c r="T999" s="130"/>
      <c r="U999" s="130"/>
      <c r="V999" s="130"/>
      <c r="W999" s="130"/>
      <c r="X999" s="130"/>
    </row>
    <row r="1000" spans="19:24" s="129" customFormat="1" x14ac:dyDescent="0.2">
      <c r="S1000" s="130"/>
      <c r="T1000" s="130"/>
      <c r="U1000" s="130"/>
      <c r="V1000" s="130"/>
      <c r="W1000" s="130"/>
      <c r="X1000" s="130"/>
    </row>
  </sheetData>
  <sheetProtection formatCells="0" formatColumns="0" formatRows="0" insertColumns="0" insertRows="0" insertHyperlinks="0" deleteColumns="0" deleteRows="0" sort="0" autoFilter="0" pivotTables="0"/>
  <mergeCells count="67">
    <mergeCell ref="T103:T105"/>
    <mergeCell ref="U103:U105"/>
    <mergeCell ref="W103:W105"/>
    <mergeCell ref="T106:T113"/>
    <mergeCell ref="U106:U113"/>
    <mergeCell ref="W106:W113"/>
    <mergeCell ref="T90:T95"/>
    <mergeCell ref="U90:U95"/>
    <mergeCell ref="W90:W95"/>
    <mergeCell ref="T96:T102"/>
    <mergeCell ref="U96:U102"/>
    <mergeCell ref="W96:W102"/>
    <mergeCell ref="T65:T72"/>
    <mergeCell ref="U65:U72"/>
    <mergeCell ref="W65:W72"/>
    <mergeCell ref="T73:T89"/>
    <mergeCell ref="U73:U89"/>
    <mergeCell ref="W73:W89"/>
    <mergeCell ref="T28:T43"/>
    <mergeCell ref="U28:U43"/>
    <mergeCell ref="W28:W43"/>
    <mergeCell ref="T44:T64"/>
    <mergeCell ref="U44:U64"/>
    <mergeCell ref="W44:W64"/>
    <mergeCell ref="T18:T20"/>
    <mergeCell ref="U18:U20"/>
    <mergeCell ref="W18:W20"/>
    <mergeCell ref="T21:T27"/>
    <mergeCell ref="U21:U27"/>
    <mergeCell ref="W21:W27"/>
    <mergeCell ref="T11:T14"/>
    <mergeCell ref="U11:U14"/>
    <mergeCell ref="W11:W14"/>
    <mergeCell ref="T15:T17"/>
    <mergeCell ref="U15:U17"/>
    <mergeCell ref="W15:W17"/>
    <mergeCell ref="Y7:Y9"/>
    <mergeCell ref="Z7:Z9"/>
    <mergeCell ref="H8:H9"/>
    <mergeCell ref="I8:J8"/>
    <mergeCell ref="K8:L8"/>
    <mergeCell ref="M8:M9"/>
    <mergeCell ref="O8:O9"/>
    <mergeCell ref="P8:P9"/>
    <mergeCell ref="Q8:Q9"/>
    <mergeCell ref="S7:S9"/>
    <mergeCell ref="T7:T9"/>
    <mergeCell ref="U7:U9"/>
    <mergeCell ref="V7:V9"/>
    <mergeCell ref="W7:W9"/>
    <mergeCell ref="X7:X9"/>
    <mergeCell ref="R6:R9"/>
    <mergeCell ref="O6:Q7"/>
    <mergeCell ref="A1:J2"/>
    <mergeCell ref="F7:F9"/>
    <mergeCell ref="G7:G9"/>
    <mergeCell ref="H7:M7"/>
    <mergeCell ref="N7:N9"/>
    <mergeCell ref="A3:L3"/>
    <mergeCell ref="A4:L4"/>
    <mergeCell ref="A6:G6"/>
    <mergeCell ref="H6:N6"/>
    <mergeCell ref="A7:A9"/>
    <mergeCell ref="B7:B9"/>
    <mergeCell ref="C7:C9"/>
    <mergeCell ref="D7:D9"/>
    <mergeCell ref="E7:E9"/>
  </mergeCells>
  <pageMargins left="0.15" right="0.15" top="0.6" bottom="0.02" header="0.3" footer="0.3"/>
  <pageSetup paperSize="9" scale="7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1"/>
  <sheetViews>
    <sheetView view="pageBreakPreview" topLeftCell="A182" zoomScale="115" zoomScaleNormal="100" zoomScaleSheetLayoutView="115" workbookViewId="0">
      <selection activeCell="L190" sqref="L190"/>
    </sheetView>
  </sheetViews>
  <sheetFormatPr defaultRowHeight="12.75" x14ac:dyDescent="0.2"/>
  <cols>
    <col min="1" max="1" width="4.5703125" style="111" customWidth="1"/>
    <col min="2" max="2" width="6.5703125" style="111" customWidth="1"/>
    <col min="3" max="4" width="9.140625" style="111"/>
    <col min="5" max="5" width="7.7109375" style="111" customWidth="1"/>
    <col min="6" max="6" width="5.85546875" style="111" customWidth="1"/>
    <col min="7" max="7" width="10.140625" style="111" customWidth="1"/>
    <col min="8" max="13" width="9.140625" style="111"/>
    <col min="14" max="14" width="7.28515625" style="111" customWidth="1"/>
    <col min="15" max="15" width="8.140625" style="111" customWidth="1"/>
    <col min="16" max="16" width="7.140625" style="111" customWidth="1"/>
    <col min="17" max="17" width="9.140625" style="111"/>
    <col min="257" max="257" width="4.5703125" customWidth="1"/>
    <col min="258" max="258" width="6.5703125" customWidth="1"/>
    <col min="261" max="261" width="7.7109375" customWidth="1"/>
    <col min="262" max="262" width="5.85546875" customWidth="1"/>
    <col min="263" max="263" width="10.140625" customWidth="1"/>
    <col min="270" max="270" width="7.28515625" customWidth="1"/>
    <col min="271" max="271" width="8.140625" customWidth="1"/>
    <col min="272" max="272" width="7.140625" customWidth="1"/>
    <col min="513" max="513" width="4.5703125" customWidth="1"/>
    <col min="514" max="514" width="6.5703125" customWidth="1"/>
    <col min="517" max="517" width="7.7109375" customWidth="1"/>
    <col min="518" max="518" width="5.85546875" customWidth="1"/>
    <col min="519" max="519" width="10.140625" customWidth="1"/>
    <col min="526" max="526" width="7.28515625" customWidth="1"/>
    <col min="527" max="527" width="8.140625" customWidth="1"/>
    <col min="528" max="528" width="7.140625" customWidth="1"/>
    <col min="769" max="769" width="4.5703125" customWidth="1"/>
    <col min="770" max="770" width="6.5703125" customWidth="1"/>
    <col min="773" max="773" width="7.7109375" customWidth="1"/>
    <col min="774" max="774" width="5.85546875" customWidth="1"/>
    <col min="775" max="775" width="10.140625" customWidth="1"/>
    <col min="782" max="782" width="7.28515625" customWidth="1"/>
    <col min="783" max="783" width="8.140625" customWidth="1"/>
    <col min="784" max="784" width="7.140625" customWidth="1"/>
    <col min="1025" max="1025" width="4.5703125" customWidth="1"/>
    <col min="1026" max="1026" width="6.5703125" customWidth="1"/>
    <col min="1029" max="1029" width="7.7109375" customWidth="1"/>
    <col min="1030" max="1030" width="5.85546875" customWidth="1"/>
    <col min="1031" max="1031" width="10.140625" customWidth="1"/>
    <col min="1038" max="1038" width="7.28515625" customWidth="1"/>
    <col min="1039" max="1039" width="8.140625" customWidth="1"/>
    <col min="1040" max="1040" width="7.140625" customWidth="1"/>
    <col min="1281" max="1281" width="4.5703125" customWidth="1"/>
    <col min="1282" max="1282" width="6.5703125" customWidth="1"/>
    <col min="1285" max="1285" width="7.7109375" customWidth="1"/>
    <col min="1286" max="1286" width="5.85546875" customWidth="1"/>
    <col min="1287" max="1287" width="10.140625" customWidth="1"/>
    <col min="1294" max="1294" width="7.28515625" customWidth="1"/>
    <col min="1295" max="1295" width="8.140625" customWidth="1"/>
    <col min="1296" max="1296" width="7.140625" customWidth="1"/>
    <col min="1537" max="1537" width="4.5703125" customWidth="1"/>
    <col min="1538" max="1538" width="6.5703125" customWidth="1"/>
    <col min="1541" max="1541" width="7.7109375" customWidth="1"/>
    <col min="1542" max="1542" width="5.85546875" customWidth="1"/>
    <col min="1543" max="1543" width="10.140625" customWidth="1"/>
    <col min="1550" max="1550" width="7.28515625" customWidth="1"/>
    <col min="1551" max="1551" width="8.140625" customWidth="1"/>
    <col min="1552" max="1552" width="7.140625" customWidth="1"/>
    <col min="1793" max="1793" width="4.5703125" customWidth="1"/>
    <col min="1794" max="1794" width="6.5703125" customWidth="1"/>
    <col min="1797" max="1797" width="7.7109375" customWidth="1"/>
    <col min="1798" max="1798" width="5.85546875" customWidth="1"/>
    <col min="1799" max="1799" width="10.140625" customWidth="1"/>
    <col min="1806" max="1806" width="7.28515625" customWidth="1"/>
    <col min="1807" max="1807" width="8.140625" customWidth="1"/>
    <col min="1808" max="1808" width="7.140625" customWidth="1"/>
    <col min="2049" max="2049" width="4.5703125" customWidth="1"/>
    <col min="2050" max="2050" width="6.5703125" customWidth="1"/>
    <col min="2053" max="2053" width="7.7109375" customWidth="1"/>
    <col min="2054" max="2054" width="5.85546875" customWidth="1"/>
    <col min="2055" max="2055" width="10.140625" customWidth="1"/>
    <col min="2062" max="2062" width="7.28515625" customWidth="1"/>
    <col min="2063" max="2063" width="8.140625" customWidth="1"/>
    <col min="2064" max="2064" width="7.140625" customWidth="1"/>
    <col min="2305" max="2305" width="4.5703125" customWidth="1"/>
    <col min="2306" max="2306" width="6.5703125" customWidth="1"/>
    <col min="2309" max="2309" width="7.7109375" customWidth="1"/>
    <col min="2310" max="2310" width="5.85546875" customWidth="1"/>
    <col min="2311" max="2311" width="10.140625" customWidth="1"/>
    <col min="2318" max="2318" width="7.28515625" customWidth="1"/>
    <col min="2319" max="2319" width="8.140625" customWidth="1"/>
    <col min="2320" max="2320" width="7.140625" customWidth="1"/>
    <col min="2561" max="2561" width="4.5703125" customWidth="1"/>
    <col min="2562" max="2562" width="6.5703125" customWidth="1"/>
    <col min="2565" max="2565" width="7.7109375" customWidth="1"/>
    <col min="2566" max="2566" width="5.85546875" customWidth="1"/>
    <col min="2567" max="2567" width="10.140625" customWidth="1"/>
    <col min="2574" max="2574" width="7.28515625" customWidth="1"/>
    <col min="2575" max="2575" width="8.140625" customWidth="1"/>
    <col min="2576" max="2576" width="7.140625" customWidth="1"/>
    <col min="2817" max="2817" width="4.5703125" customWidth="1"/>
    <col min="2818" max="2818" width="6.5703125" customWidth="1"/>
    <col min="2821" max="2821" width="7.7109375" customWidth="1"/>
    <col min="2822" max="2822" width="5.85546875" customWidth="1"/>
    <col min="2823" max="2823" width="10.140625" customWidth="1"/>
    <col min="2830" max="2830" width="7.28515625" customWidth="1"/>
    <col min="2831" max="2831" width="8.140625" customWidth="1"/>
    <col min="2832" max="2832" width="7.140625" customWidth="1"/>
    <col min="3073" max="3073" width="4.5703125" customWidth="1"/>
    <col min="3074" max="3074" width="6.5703125" customWidth="1"/>
    <col min="3077" max="3077" width="7.7109375" customWidth="1"/>
    <col min="3078" max="3078" width="5.85546875" customWidth="1"/>
    <col min="3079" max="3079" width="10.140625" customWidth="1"/>
    <col min="3086" max="3086" width="7.28515625" customWidth="1"/>
    <col min="3087" max="3087" width="8.140625" customWidth="1"/>
    <col min="3088" max="3088" width="7.140625" customWidth="1"/>
    <col min="3329" max="3329" width="4.5703125" customWidth="1"/>
    <col min="3330" max="3330" width="6.5703125" customWidth="1"/>
    <col min="3333" max="3333" width="7.7109375" customWidth="1"/>
    <col min="3334" max="3334" width="5.85546875" customWidth="1"/>
    <col min="3335" max="3335" width="10.140625" customWidth="1"/>
    <col min="3342" max="3342" width="7.28515625" customWidth="1"/>
    <col min="3343" max="3343" width="8.140625" customWidth="1"/>
    <col min="3344" max="3344" width="7.140625" customWidth="1"/>
    <col min="3585" max="3585" width="4.5703125" customWidth="1"/>
    <col min="3586" max="3586" width="6.5703125" customWidth="1"/>
    <col min="3589" max="3589" width="7.7109375" customWidth="1"/>
    <col min="3590" max="3590" width="5.85546875" customWidth="1"/>
    <col min="3591" max="3591" width="10.140625" customWidth="1"/>
    <col min="3598" max="3598" width="7.28515625" customWidth="1"/>
    <col min="3599" max="3599" width="8.140625" customWidth="1"/>
    <col min="3600" max="3600" width="7.140625" customWidth="1"/>
    <col min="3841" max="3841" width="4.5703125" customWidth="1"/>
    <col min="3842" max="3842" width="6.5703125" customWidth="1"/>
    <col min="3845" max="3845" width="7.7109375" customWidth="1"/>
    <col min="3846" max="3846" width="5.85546875" customWidth="1"/>
    <col min="3847" max="3847" width="10.140625" customWidth="1"/>
    <col min="3854" max="3854" width="7.28515625" customWidth="1"/>
    <col min="3855" max="3855" width="8.140625" customWidth="1"/>
    <col min="3856" max="3856" width="7.140625" customWidth="1"/>
    <col min="4097" max="4097" width="4.5703125" customWidth="1"/>
    <col min="4098" max="4098" width="6.5703125" customWidth="1"/>
    <col min="4101" max="4101" width="7.7109375" customWidth="1"/>
    <col min="4102" max="4102" width="5.85546875" customWidth="1"/>
    <col min="4103" max="4103" width="10.140625" customWidth="1"/>
    <col min="4110" max="4110" width="7.28515625" customWidth="1"/>
    <col min="4111" max="4111" width="8.140625" customWidth="1"/>
    <col min="4112" max="4112" width="7.140625" customWidth="1"/>
    <col min="4353" max="4353" width="4.5703125" customWidth="1"/>
    <col min="4354" max="4354" width="6.5703125" customWidth="1"/>
    <col min="4357" max="4357" width="7.7109375" customWidth="1"/>
    <col min="4358" max="4358" width="5.85546875" customWidth="1"/>
    <col min="4359" max="4359" width="10.140625" customWidth="1"/>
    <col min="4366" max="4366" width="7.28515625" customWidth="1"/>
    <col min="4367" max="4367" width="8.140625" customWidth="1"/>
    <col min="4368" max="4368" width="7.140625" customWidth="1"/>
    <col min="4609" max="4609" width="4.5703125" customWidth="1"/>
    <col min="4610" max="4610" width="6.5703125" customWidth="1"/>
    <col min="4613" max="4613" width="7.7109375" customWidth="1"/>
    <col min="4614" max="4614" width="5.85546875" customWidth="1"/>
    <col min="4615" max="4615" width="10.140625" customWidth="1"/>
    <col min="4622" max="4622" width="7.28515625" customWidth="1"/>
    <col min="4623" max="4623" width="8.140625" customWidth="1"/>
    <col min="4624" max="4624" width="7.140625" customWidth="1"/>
    <col min="4865" max="4865" width="4.5703125" customWidth="1"/>
    <col min="4866" max="4866" width="6.5703125" customWidth="1"/>
    <col min="4869" max="4869" width="7.7109375" customWidth="1"/>
    <col min="4870" max="4870" width="5.85546875" customWidth="1"/>
    <col min="4871" max="4871" width="10.140625" customWidth="1"/>
    <col min="4878" max="4878" width="7.28515625" customWidth="1"/>
    <col min="4879" max="4879" width="8.140625" customWidth="1"/>
    <col min="4880" max="4880" width="7.140625" customWidth="1"/>
    <col min="5121" max="5121" width="4.5703125" customWidth="1"/>
    <col min="5122" max="5122" width="6.5703125" customWidth="1"/>
    <col min="5125" max="5125" width="7.7109375" customWidth="1"/>
    <col min="5126" max="5126" width="5.85546875" customWidth="1"/>
    <col min="5127" max="5127" width="10.140625" customWidth="1"/>
    <col min="5134" max="5134" width="7.28515625" customWidth="1"/>
    <col min="5135" max="5135" width="8.140625" customWidth="1"/>
    <col min="5136" max="5136" width="7.140625" customWidth="1"/>
    <col min="5377" max="5377" width="4.5703125" customWidth="1"/>
    <col min="5378" max="5378" width="6.5703125" customWidth="1"/>
    <col min="5381" max="5381" width="7.7109375" customWidth="1"/>
    <col min="5382" max="5382" width="5.85546875" customWidth="1"/>
    <col min="5383" max="5383" width="10.140625" customWidth="1"/>
    <col min="5390" max="5390" width="7.28515625" customWidth="1"/>
    <col min="5391" max="5391" width="8.140625" customWidth="1"/>
    <col min="5392" max="5392" width="7.140625" customWidth="1"/>
    <col min="5633" max="5633" width="4.5703125" customWidth="1"/>
    <col min="5634" max="5634" width="6.5703125" customWidth="1"/>
    <col min="5637" max="5637" width="7.7109375" customWidth="1"/>
    <col min="5638" max="5638" width="5.85546875" customWidth="1"/>
    <col min="5639" max="5639" width="10.140625" customWidth="1"/>
    <col min="5646" max="5646" width="7.28515625" customWidth="1"/>
    <col min="5647" max="5647" width="8.140625" customWidth="1"/>
    <col min="5648" max="5648" width="7.140625" customWidth="1"/>
    <col min="5889" max="5889" width="4.5703125" customWidth="1"/>
    <col min="5890" max="5890" width="6.5703125" customWidth="1"/>
    <col min="5893" max="5893" width="7.7109375" customWidth="1"/>
    <col min="5894" max="5894" width="5.85546875" customWidth="1"/>
    <col min="5895" max="5895" width="10.140625" customWidth="1"/>
    <col min="5902" max="5902" width="7.28515625" customWidth="1"/>
    <col min="5903" max="5903" width="8.140625" customWidth="1"/>
    <col min="5904" max="5904" width="7.140625" customWidth="1"/>
    <col min="6145" max="6145" width="4.5703125" customWidth="1"/>
    <col min="6146" max="6146" width="6.5703125" customWidth="1"/>
    <col min="6149" max="6149" width="7.7109375" customWidth="1"/>
    <col min="6150" max="6150" width="5.85546875" customWidth="1"/>
    <col min="6151" max="6151" width="10.140625" customWidth="1"/>
    <col min="6158" max="6158" width="7.28515625" customWidth="1"/>
    <col min="6159" max="6159" width="8.140625" customWidth="1"/>
    <col min="6160" max="6160" width="7.140625" customWidth="1"/>
    <col min="6401" max="6401" width="4.5703125" customWidth="1"/>
    <col min="6402" max="6402" width="6.5703125" customWidth="1"/>
    <col min="6405" max="6405" width="7.7109375" customWidth="1"/>
    <col min="6406" max="6406" width="5.85546875" customWidth="1"/>
    <col min="6407" max="6407" width="10.140625" customWidth="1"/>
    <col min="6414" max="6414" width="7.28515625" customWidth="1"/>
    <col min="6415" max="6415" width="8.140625" customWidth="1"/>
    <col min="6416" max="6416" width="7.140625" customWidth="1"/>
    <col min="6657" max="6657" width="4.5703125" customWidth="1"/>
    <col min="6658" max="6658" width="6.5703125" customWidth="1"/>
    <col min="6661" max="6661" width="7.7109375" customWidth="1"/>
    <col min="6662" max="6662" width="5.85546875" customWidth="1"/>
    <col min="6663" max="6663" width="10.140625" customWidth="1"/>
    <col min="6670" max="6670" width="7.28515625" customWidth="1"/>
    <col min="6671" max="6671" width="8.140625" customWidth="1"/>
    <col min="6672" max="6672" width="7.140625" customWidth="1"/>
    <col min="6913" max="6913" width="4.5703125" customWidth="1"/>
    <col min="6914" max="6914" width="6.5703125" customWidth="1"/>
    <col min="6917" max="6917" width="7.7109375" customWidth="1"/>
    <col min="6918" max="6918" width="5.85546875" customWidth="1"/>
    <col min="6919" max="6919" width="10.140625" customWidth="1"/>
    <col min="6926" max="6926" width="7.28515625" customWidth="1"/>
    <col min="6927" max="6927" width="8.140625" customWidth="1"/>
    <col min="6928" max="6928" width="7.140625" customWidth="1"/>
    <col min="7169" max="7169" width="4.5703125" customWidth="1"/>
    <col min="7170" max="7170" width="6.5703125" customWidth="1"/>
    <col min="7173" max="7173" width="7.7109375" customWidth="1"/>
    <col min="7174" max="7174" width="5.85546875" customWidth="1"/>
    <col min="7175" max="7175" width="10.140625" customWidth="1"/>
    <col min="7182" max="7182" width="7.28515625" customWidth="1"/>
    <col min="7183" max="7183" width="8.140625" customWidth="1"/>
    <col min="7184" max="7184" width="7.140625" customWidth="1"/>
    <col min="7425" max="7425" width="4.5703125" customWidth="1"/>
    <col min="7426" max="7426" width="6.5703125" customWidth="1"/>
    <col min="7429" max="7429" width="7.7109375" customWidth="1"/>
    <col min="7430" max="7430" width="5.85546875" customWidth="1"/>
    <col min="7431" max="7431" width="10.140625" customWidth="1"/>
    <col min="7438" max="7438" width="7.28515625" customWidth="1"/>
    <col min="7439" max="7439" width="8.140625" customWidth="1"/>
    <col min="7440" max="7440" width="7.140625" customWidth="1"/>
    <col min="7681" max="7681" width="4.5703125" customWidth="1"/>
    <col min="7682" max="7682" width="6.5703125" customWidth="1"/>
    <col min="7685" max="7685" width="7.7109375" customWidth="1"/>
    <col min="7686" max="7686" width="5.85546875" customWidth="1"/>
    <col min="7687" max="7687" width="10.140625" customWidth="1"/>
    <col min="7694" max="7694" width="7.28515625" customWidth="1"/>
    <col min="7695" max="7695" width="8.140625" customWidth="1"/>
    <col min="7696" max="7696" width="7.140625" customWidth="1"/>
    <col min="7937" max="7937" width="4.5703125" customWidth="1"/>
    <col min="7938" max="7938" width="6.5703125" customWidth="1"/>
    <col min="7941" max="7941" width="7.7109375" customWidth="1"/>
    <col min="7942" max="7942" width="5.85546875" customWidth="1"/>
    <col min="7943" max="7943" width="10.140625" customWidth="1"/>
    <col min="7950" max="7950" width="7.28515625" customWidth="1"/>
    <col min="7951" max="7951" width="8.140625" customWidth="1"/>
    <col min="7952" max="7952" width="7.140625" customWidth="1"/>
    <col min="8193" max="8193" width="4.5703125" customWidth="1"/>
    <col min="8194" max="8194" width="6.5703125" customWidth="1"/>
    <col min="8197" max="8197" width="7.7109375" customWidth="1"/>
    <col min="8198" max="8198" width="5.85546875" customWidth="1"/>
    <col min="8199" max="8199" width="10.140625" customWidth="1"/>
    <col min="8206" max="8206" width="7.28515625" customWidth="1"/>
    <col min="8207" max="8207" width="8.140625" customWidth="1"/>
    <col min="8208" max="8208" width="7.140625" customWidth="1"/>
    <col min="8449" max="8449" width="4.5703125" customWidth="1"/>
    <col min="8450" max="8450" width="6.5703125" customWidth="1"/>
    <col min="8453" max="8453" width="7.7109375" customWidth="1"/>
    <col min="8454" max="8454" width="5.85546875" customWidth="1"/>
    <col min="8455" max="8455" width="10.140625" customWidth="1"/>
    <col min="8462" max="8462" width="7.28515625" customWidth="1"/>
    <col min="8463" max="8463" width="8.140625" customWidth="1"/>
    <col min="8464" max="8464" width="7.140625" customWidth="1"/>
    <col min="8705" max="8705" width="4.5703125" customWidth="1"/>
    <col min="8706" max="8706" width="6.5703125" customWidth="1"/>
    <col min="8709" max="8709" width="7.7109375" customWidth="1"/>
    <col min="8710" max="8710" width="5.85546875" customWidth="1"/>
    <col min="8711" max="8711" width="10.140625" customWidth="1"/>
    <col min="8718" max="8718" width="7.28515625" customWidth="1"/>
    <col min="8719" max="8719" width="8.140625" customWidth="1"/>
    <col min="8720" max="8720" width="7.140625" customWidth="1"/>
    <col min="8961" max="8961" width="4.5703125" customWidth="1"/>
    <col min="8962" max="8962" width="6.5703125" customWidth="1"/>
    <col min="8965" max="8965" width="7.7109375" customWidth="1"/>
    <col min="8966" max="8966" width="5.85546875" customWidth="1"/>
    <col min="8967" max="8967" width="10.140625" customWidth="1"/>
    <col min="8974" max="8974" width="7.28515625" customWidth="1"/>
    <col min="8975" max="8975" width="8.140625" customWidth="1"/>
    <col min="8976" max="8976" width="7.140625" customWidth="1"/>
    <col min="9217" max="9217" width="4.5703125" customWidth="1"/>
    <col min="9218" max="9218" width="6.5703125" customWidth="1"/>
    <col min="9221" max="9221" width="7.7109375" customWidth="1"/>
    <col min="9222" max="9222" width="5.85546875" customWidth="1"/>
    <col min="9223" max="9223" width="10.140625" customWidth="1"/>
    <col min="9230" max="9230" width="7.28515625" customWidth="1"/>
    <col min="9231" max="9231" width="8.140625" customWidth="1"/>
    <col min="9232" max="9232" width="7.140625" customWidth="1"/>
    <col min="9473" max="9473" width="4.5703125" customWidth="1"/>
    <col min="9474" max="9474" width="6.5703125" customWidth="1"/>
    <col min="9477" max="9477" width="7.7109375" customWidth="1"/>
    <col min="9478" max="9478" width="5.85546875" customWidth="1"/>
    <col min="9479" max="9479" width="10.140625" customWidth="1"/>
    <col min="9486" max="9486" width="7.28515625" customWidth="1"/>
    <col min="9487" max="9487" width="8.140625" customWidth="1"/>
    <col min="9488" max="9488" width="7.140625" customWidth="1"/>
    <col min="9729" max="9729" width="4.5703125" customWidth="1"/>
    <col min="9730" max="9730" width="6.5703125" customWidth="1"/>
    <col min="9733" max="9733" width="7.7109375" customWidth="1"/>
    <col min="9734" max="9734" width="5.85546875" customWidth="1"/>
    <col min="9735" max="9735" width="10.140625" customWidth="1"/>
    <col min="9742" max="9742" width="7.28515625" customWidth="1"/>
    <col min="9743" max="9743" width="8.140625" customWidth="1"/>
    <col min="9744" max="9744" width="7.140625" customWidth="1"/>
    <col min="9985" max="9985" width="4.5703125" customWidth="1"/>
    <col min="9986" max="9986" width="6.5703125" customWidth="1"/>
    <col min="9989" max="9989" width="7.7109375" customWidth="1"/>
    <col min="9990" max="9990" width="5.85546875" customWidth="1"/>
    <col min="9991" max="9991" width="10.140625" customWidth="1"/>
    <col min="9998" max="9998" width="7.28515625" customWidth="1"/>
    <col min="9999" max="9999" width="8.140625" customWidth="1"/>
    <col min="10000" max="10000" width="7.140625" customWidth="1"/>
    <col min="10241" max="10241" width="4.5703125" customWidth="1"/>
    <col min="10242" max="10242" width="6.5703125" customWidth="1"/>
    <col min="10245" max="10245" width="7.7109375" customWidth="1"/>
    <col min="10246" max="10246" width="5.85546875" customWidth="1"/>
    <col min="10247" max="10247" width="10.140625" customWidth="1"/>
    <col min="10254" max="10254" width="7.28515625" customWidth="1"/>
    <col min="10255" max="10255" width="8.140625" customWidth="1"/>
    <col min="10256" max="10256" width="7.140625" customWidth="1"/>
    <col min="10497" max="10497" width="4.5703125" customWidth="1"/>
    <col min="10498" max="10498" width="6.5703125" customWidth="1"/>
    <col min="10501" max="10501" width="7.7109375" customWidth="1"/>
    <col min="10502" max="10502" width="5.85546875" customWidth="1"/>
    <col min="10503" max="10503" width="10.140625" customWidth="1"/>
    <col min="10510" max="10510" width="7.28515625" customWidth="1"/>
    <col min="10511" max="10511" width="8.140625" customWidth="1"/>
    <col min="10512" max="10512" width="7.140625" customWidth="1"/>
    <col min="10753" max="10753" width="4.5703125" customWidth="1"/>
    <col min="10754" max="10754" width="6.5703125" customWidth="1"/>
    <col min="10757" max="10757" width="7.7109375" customWidth="1"/>
    <col min="10758" max="10758" width="5.85546875" customWidth="1"/>
    <col min="10759" max="10759" width="10.140625" customWidth="1"/>
    <col min="10766" max="10766" width="7.28515625" customWidth="1"/>
    <col min="10767" max="10767" width="8.140625" customWidth="1"/>
    <col min="10768" max="10768" width="7.140625" customWidth="1"/>
    <col min="11009" max="11009" width="4.5703125" customWidth="1"/>
    <col min="11010" max="11010" width="6.5703125" customWidth="1"/>
    <col min="11013" max="11013" width="7.7109375" customWidth="1"/>
    <col min="11014" max="11014" width="5.85546875" customWidth="1"/>
    <col min="11015" max="11015" width="10.140625" customWidth="1"/>
    <col min="11022" max="11022" width="7.28515625" customWidth="1"/>
    <col min="11023" max="11023" width="8.140625" customWidth="1"/>
    <col min="11024" max="11024" width="7.140625" customWidth="1"/>
    <col min="11265" max="11265" width="4.5703125" customWidth="1"/>
    <col min="11266" max="11266" width="6.5703125" customWidth="1"/>
    <col min="11269" max="11269" width="7.7109375" customWidth="1"/>
    <col min="11270" max="11270" width="5.85546875" customWidth="1"/>
    <col min="11271" max="11271" width="10.140625" customWidth="1"/>
    <col min="11278" max="11278" width="7.28515625" customWidth="1"/>
    <col min="11279" max="11279" width="8.140625" customWidth="1"/>
    <col min="11280" max="11280" width="7.140625" customWidth="1"/>
    <col min="11521" max="11521" width="4.5703125" customWidth="1"/>
    <col min="11522" max="11522" width="6.5703125" customWidth="1"/>
    <col min="11525" max="11525" width="7.7109375" customWidth="1"/>
    <col min="11526" max="11526" width="5.85546875" customWidth="1"/>
    <col min="11527" max="11527" width="10.140625" customWidth="1"/>
    <col min="11534" max="11534" width="7.28515625" customWidth="1"/>
    <col min="11535" max="11535" width="8.140625" customWidth="1"/>
    <col min="11536" max="11536" width="7.140625" customWidth="1"/>
    <col min="11777" max="11777" width="4.5703125" customWidth="1"/>
    <col min="11778" max="11778" width="6.5703125" customWidth="1"/>
    <col min="11781" max="11781" width="7.7109375" customWidth="1"/>
    <col min="11782" max="11782" width="5.85546875" customWidth="1"/>
    <col min="11783" max="11783" width="10.140625" customWidth="1"/>
    <col min="11790" max="11790" width="7.28515625" customWidth="1"/>
    <col min="11791" max="11791" width="8.140625" customWidth="1"/>
    <col min="11792" max="11792" width="7.140625" customWidth="1"/>
    <col min="12033" max="12033" width="4.5703125" customWidth="1"/>
    <col min="12034" max="12034" width="6.5703125" customWidth="1"/>
    <col min="12037" max="12037" width="7.7109375" customWidth="1"/>
    <col min="12038" max="12038" width="5.85546875" customWidth="1"/>
    <col min="12039" max="12039" width="10.140625" customWidth="1"/>
    <col min="12046" max="12046" width="7.28515625" customWidth="1"/>
    <col min="12047" max="12047" width="8.140625" customWidth="1"/>
    <col min="12048" max="12048" width="7.140625" customWidth="1"/>
    <col min="12289" max="12289" width="4.5703125" customWidth="1"/>
    <col min="12290" max="12290" width="6.5703125" customWidth="1"/>
    <col min="12293" max="12293" width="7.7109375" customWidth="1"/>
    <col min="12294" max="12294" width="5.85546875" customWidth="1"/>
    <col min="12295" max="12295" width="10.140625" customWidth="1"/>
    <col min="12302" max="12302" width="7.28515625" customWidth="1"/>
    <col min="12303" max="12303" width="8.140625" customWidth="1"/>
    <col min="12304" max="12304" width="7.140625" customWidth="1"/>
    <col min="12545" max="12545" width="4.5703125" customWidth="1"/>
    <col min="12546" max="12546" width="6.5703125" customWidth="1"/>
    <col min="12549" max="12549" width="7.7109375" customWidth="1"/>
    <col min="12550" max="12550" width="5.85546875" customWidth="1"/>
    <col min="12551" max="12551" width="10.140625" customWidth="1"/>
    <col min="12558" max="12558" width="7.28515625" customWidth="1"/>
    <col min="12559" max="12559" width="8.140625" customWidth="1"/>
    <col min="12560" max="12560" width="7.140625" customWidth="1"/>
    <col min="12801" max="12801" width="4.5703125" customWidth="1"/>
    <col min="12802" max="12802" width="6.5703125" customWidth="1"/>
    <col min="12805" max="12805" width="7.7109375" customWidth="1"/>
    <col min="12806" max="12806" width="5.85546875" customWidth="1"/>
    <col min="12807" max="12807" width="10.140625" customWidth="1"/>
    <col min="12814" max="12814" width="7.28515625" customWidth="1"/>
    <col min="12815" max="12815" width="8.140625" customWidth="1"/>
    <col min="12816" max="12816" width="7.140625" customWidth="1"/>
    <col min="13057" max="13057" width="4.5703125" customWidth="1"/>
    <col min="13058" max="13058" width="6.5703125" customWidth="1"/>
    <col min="13061" max="13061" width="7.7109375" customWidth="1"/>
    <col min="13062" max="13062" width="5.85546875" customWidth="1"/>
    <col min="13063" max="13063" width="10.140625" customWidth="1"/>
    <col min="13070" max="13070" width="7.28515625" customWidth="1"/>
    <col min="13071" max="13071" width="8.140625" customWidth="1"/>
    <col min="13072" max="13072" width="7.140625" customWidth="1"/>
    <col min="13313" max="13313" width="4.5703125" customWidth="1"/>
    <col min="13314" max="13314" width="6.5703125" customWidth="1"/>
    <col min="13317" max="13317" width="7.7109375" customWidth="1"/>
    <col min="13318" max="13318" width="5.85546875" customWidth="1"/>
    <col min="13319" max="13319" width="10.140625" customWidth="1"/>
    <col min="13326" max="13326" width="7.28515625" customWidth="1"/>
    <col min="13327" max="13327" width="8.140625" customWidth="1"/>
    <col min="13328" max="13328" width="7.140625" customWidth="1"/>
    <col min="13569" max="13569" width="4.5703125" customWidth="1"/>
    <col min="13570" max="13570" width="6.5703125" customWidth="1"/>
    <col min="13573" max="13573" width="7.7109375" customWidth="1"/>
    <col min="13574" max="13574" width="5.85546875" customWidth="1"/>
    <col min="13575" max="13575" width="10.140625" customWidth="1"/>
    <col min="13582" max="13582" width="7.28515625" customWidth="1"/>
    <col min="13583" max="13583" width="8.140625" customWidth="1"/>
    <col min="13584" max="13584" width="7.140625" customWidth="1"/>
    <col min="13825" max="13825" width="4.5703125" customWidth="1"/>
    <col min="13826" max="13826" width="6.5703125" customWidth="1"/>
    <col min="13829" max="13829" width="7.7109375" customWidth="1"/>
    <col min="13830" max="13830" width="5.85546875" customWidth="1"/>
    <col min="13831" max="13831" width="10.140625" customWidth="1"/>
    <col min="13838" max="13838" width="7.28515625" customWidth="1"/>
    <col min="13839" max="13839" width="8.140625" customWidth="1"/>
    <col min="13840" max="13840" width="7.140625" customWidth="1"/>
    <col min="14081" max="14081" width="4.5703125" customWidth="1"/>
    <col min="14082" max="14082" width="6.5703125" customWidth="1"/>
    <col min="14085" max="14085" width="7.7109375" customWidth="1"/>
    <col min="14086" max="14086" width="5.85546875" customWidth="1"/>
    <col min="14087" max="14087" width="10.140625" customWidth="1"/>
    <col min="14094" max="14094" width="7.28515625" customWidth="1"/>
    <col min="14095" max="14095" width="8.140625" customWidth="1"/>
    <col min="14096" max="14096" width="7.140625" customWidth="1"/>
    <col min="14337" max="14337" width="4.5703125" customWidth="1"/>
    <col min="14338" max="14338" width="6.5703125" customWidth="1"/>
    <col min="14341" max="14341" width="7.7109375" customWidth="1"/>
    <col min="14342" max="14342" width="5.85546875" customWidth="1"/>
    <col min="14343" max="14343" width="10.140625" customWidth="1"/>
    <col min="14350" max="14350" width="7.28515625" customWidth="1"/>
    <col min="14351" max="14351" width="8.140625" customWidth="1"/>
    <col min="14352" max="14352" width="7.140625" customWidth="1"/>
    <col min="14593" max="14593" width="4.5703125" customWidth="1"/>
    <col min="14594" max="14594" width="6.5703125" customWidth="1"/>
    <col min="14597" max="14597" width="7.7109375" customWidth="1"/>
    <col min="14598" max="14598" width="5.85546875" customWidth="1"/>
    <col min="14599" max="14599" width="10.140625" customWidth="1"/>
    <col min="14606" max="14606" width="7.28515625" customWidth="1"/>
    <col min="14607" max="14607" width="8.140625" customWidth="1"/>
    <col min="14608" max="14608" width="7.140625" customWidth="1"/>
    <col min="14849" max="14849" width="4.5703125" customWidth="1"/>
    <col min="14850" max="14850" width="6.5703125" customWidth="1"/>
    <col min="14853" max="14853" width="7.7109375" customWidth="1"/>
    <col min="14854" max="14854" width="5.85546875" customWidth="1"/>
    <col min="14855" max="14855" width="10.140625" customWidth="1"/>
    <col min="14862" max="14862" width="7.28515625" customWidth="1"/>
    <col min="14863" max="14863" width="8.140625" customWidth="1"/>
    <col min="14864" max="14864" width="7.140625" customWidth="1"/>
    <col min="15105" max="15105" width="4.5703125" customWidth="1"/>
    <col min="15106" max="15106" width="6.5703125" customWidth="1"/>
    <col min="15109" max="15109" width="7.7109375" customWidth="1"/>
    <col min="15110" max="15110" width="5.85546875" customWidth="1"/>
    <col min="15111" max="15111" width="10.140625" customWidth="1"/>
    <col min="15118" max="15118" width="7.28515625" customWidth="1"/>
    <col min="15119" max="15119" width="8.140625" customWidth="1"/>
    <col min="15120" max="15120" width="7.140625" customWidth="1"/>
    <col min="15361" max="15361" width="4.5703125" customWidth="1"/>
    <col min="15362" max="15362" width="6.5703125" customWidth="1"/>
    <col min="15365" max="15365" width="7.7109375" customWidth="1"/>
    <col min="15366" max="15366" width="5.85546875" customWidth="1"/>
    <col min="15367" max="15367" width="10.140625" customWidth="1"/>
    <col min="15374" max="15374" width="7.28515625" customWidth="1"/>
    <col min="15375" max="15375" width="8.140625" customWidth="1"/>
    <col min="15376" max="15376" width="7.140625" customWidth="1"/>
    <col min="15617" max="15617" width="4.5703125" customWidth="1"/>
    <col min="15618" max="15618" width="6.5703125" customWidth="1"/>
    <col min="15621" max="15621" width="7.7109375" customWidth="1"/>
    <col min="15622" max="15622" width="5.85546875" customWidth="1"/>
    <col min="15623" max="15623" width="10.140625" customWidth="1"/>
    <col min="15630" max="15630" width="7.28515625" customWidth="1"/>
    <col min="15631" max="15631" width="8.140625" customWidth="1"/>
    <col min="15632" max="15632" width="7.140625" customWidth="1"/>
    <col min="15873" max="15873" width="4.5703125" customWidth="1"/>
    <col min="15874" max="15874" width="6.5703125" customWidth="1"/>
    <col min="15877" max="15877" width="7.7109375" customWidth="1"/>
    <col min="15878" max="15878" width="5.85546875" customWidth="1"/>
    <col min="15879" max="15879" width="10.140625" customWidth="1"/>
    <col min="15886" max="15886" width="7.28515625" customWidth="1"/>
    <col min="15887" max="15887" width="8.140625" customWidth="1"/>
    <col min="15888" max="15888" width="7.140625" customWidth="1"/>
    <col min="16129" max="16129" width="4.5703125" customWidth="1"/>
    <col min="16130" max="16130" width="6.5703125" customWidth="1"/>
    <col min="16133" max="16133" width="7.7109375" customWidth="1"/>
    <col min="16134" max="16134" width="5.85546875" customWidth="1"/>
    <col min="16135" max="16135" width="10.140625" customWidth="1"/>
    <col min="16142" max="16142" width="7.28515625" customWidth="1"/>
    <col min="16143" max="16143" width="8.140625" customWidth="1"/>
    <col min="16144" max="16144" width="7.140625" customWidth="1"/>
  </cols>
  <sheetData>
    <row r="2" spans="1:17" x14ac:dyDescent="0.2">
      <c r="J2" s="400" t="s">
        <v>267</v>
      </c>
      <c r="K2" s="400"/>
      <c r="L2" s="400"/>
      <c r="M2" s="400"/>
      <c r="N2" s="400"/>
      <c r="O2" s="400"/>
      <c r="P2" s="400"/>
    </row>
    <row r="4" spans="1:17" x14ac:dyDescent="0.2">
      <c r="B4" s="400" t="s">
        <v>416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112" t="s">
        <v>999</v>
      </c>
    </row>
    <row r="6" spans="1:17" ht="13.5" thickBot="1" x14ac:dyDescent="0.25">
      <c r="B6" s="408" t="s">
        <v>1000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</row>
    <row r="8" spans="1:17" ht="86.25" customHeight="1" x14ac:dyDescent="0.2">
      <c r="A8" s="403" t="s">
        <v>176</v>
      </c>
      <c r="B8" s="403" t="s">
        <v>415</v>
      </c>
      <c r="C8" s="403" t="s">
        <v>414</v>
      </c>
      <c r="D8" s="403" t="s">
        <v>413</v>
      </c>
      <c r="E8" s="405" t="s">
        <v>412</v>
      </c>
      <c r="F8" s="406"/>
      <c r="G8" s="405" t="s">
        <v>411</v>
      </c>
      <c r="H8" s="407"/>
      <c r="I8" s="405" t="s">
        <v>410</v>
      </c>
      <c r="J8" s="406"/>
      <c r="K8" s="406"/>
      <c r="L8" s="406"/>
      <c r="M8" s="406"/>
      <c r="N8" s="406"/>
      <c r="O8" s="406"/>
      <c r="P8" s="406"/>
      <c r="Q8" s="406"/>
    </row>
    <row r="9" spans="1:17" ht="58.5" customHeight="1" x14ac:dyDescent="0.2">
      <c r="A9" s="404"/>
      <c r="B9" s="404"/>
      <c r="C9" s="404"/>
      <c r="D9" s="404"/>
      <c r="E9" s="403" t="s">
        <v>409</v>
      </c>
      <c r="F9" s="403" t="s">
        <v>408</v>
      </c>
      <c r="G9" s="401" t="s">
        <v>407</v>
      </c>
      <c r="H9" s="403" t="s">
        <v>406</v>
      </c>
      <c r="I9" s="401" t="s">
        <v>405</v>
      </c>
      <c r="J9" s="405" t="s">
        <v>404</v>
      </c>
      <c r="K9" s="406"/>
      <c r="L9" s="407"/>
      <c r="M9" s="405" t="s">
        <v>403</v>
      </c>
      <c r="N9" s="406"/>
      <c r="O9" s="406"/>
      <c r="P9" s="406"/>
      <c r="Q9" s="401" t="s">
        <v>302</v>
      </c>
    </row>
    <row r="10" spans="1:17" ht="240" customHeight="1" x14ac:dyDescent="0.2">
      <c r="A10" s="404"/>
      <c r="B10" s="404"/>
      <c r="C10" s="404"/>
      <c r="D10" s="404"/>
      <c r="E10" s="404"/>
      <c r="F10" s="404"/>
      <c r="G10" s="402"/>
      <c r="H10" s="404"/>
      <c r="I10" s="402"/>
      <c r="J10" s="110" t="s">
        <v>306</v>
      </c>
      <c r="K10" s="110" t="s">
        <v>307</v>
      </c>
      <c r="L10" s="110" t="s">
        <v>308</v>
      </c>
      <c r="M10" s="110" t="s">
        <v>309</v>
      </c>
      <c r="N10" s="110" t="s">
        <v>310</v>
      </c>
      <c r="O10" s="110" t="s">
        <v>402</v>
      </c>
      <c r="P10" s="110" t="s">
        <v>401</v>
      </c>
      <c r="Q10" s="402"/>
    </row>
    <row r="11" spans="1:17" x14ac:dyDescent="0.2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3">
        <v>6</v>
      </c>
      <c r="G11" s="113">
        <v>7</v>
      </c>
      <c r="H11" s="113">
        <v>8</v>
      </c>
      <c r="I11" s="113">
        <v>9</v>
      </c>
      <c r="J11" s="113">
        <v>10</v>
      </c>
      <c r="K11" s="113">
        <v>11</v>
      </c>
      <c r="L11" s="113">
        <v>12</v>
      </c>
      <c r="M11" s="113">
        <v>13</v>
      </c>
      <c r="N11" s="113">
        <v>14</v>
      </c>
      <c r="O11" s="113">
        <v>15</v>
      </c>
      <c r="P11" s="113">
        <v>16</v>
      </c>
      <c r="Q11" s="113">
        <v>17</v>
      </c>
    </row>
    <row r="12" spans="1:17" ht="25.5" x14ac:dyDescent="0.2">
      <c r="A12" s="113">
        <v>1</v>
      </c>
      <c r="B12" s="114" t="s">
        <v>417</v>
      </c>
      <c r="C12" s="114" t="s">
        <v>418</v>
      </c>
      <c r="D12" s="114" t="s">
        <v>419</v>
      </c>
      <c r="E12" s="114" t="s">
        <v>420</v>
      </c>
      <c r="F12" s="114">
        <v>6</v>
      </c>
      <c r="G12" s="114" t="s">
        <v>421</v>
      </c>
      <c r="H12" s="114">
        <v>0.4</v>
      </c>
      <c r="I12" s="114">
        <f>SUM(J12:L12)</f>
        <v>19</v>
      </c>
      <c r="J12" s="114">
        <v>0</v>
      </c>
      <c r="K12" s="114">
        <v>0</v>
      </c>
      <c r="L12" s="114">
        <v>19</v>
      </c>
      <c r="M12" s="114">
        <v>0</v>
      </c>
      <c r="N12" s="114">
        <v>0</v>
      </c>
      <c r="O12" s="114">
        <v>0</v>
      </c>
      <c r="P12" s="114">
        <f t="shared" ref="P12:P80" si="0">I12-O12</f>
        <v>19</v>
      </c>
      <c r="Q12" s="114"/>
    </row>
    <row r="13" spans="1:17" ht="25.5" x14ac:dyDescent="0.2">
      <c r="A13" s="113">
        <v>2</v>
      </c>
      <c r="B13" s="114" t="s">
        <v>417</v>
      </c>
      <c r="C13" s="114" t="s">
        <v>418</v>
      </c>
      <c r="D13" s="114" t="s">
        <v>419</v>
      </c>
      <c r="E13" s="114" t="s">
        <v>422</v>
      </c>
      <c r="F13" s="114">
        <v>6</v>
      </c>
      <c r="G13" s="114" t="s">
        <v>423</v>
      </c>
      <c r="H13" s="114">
        <v>0.4</v>
      </c>
      <c r="I13" s="114">
        <f t="shared" ref="I13:I76" si="1">SUM(J13:L13)</f>
        <v>127</v>
      </c>
      <c r="J13" s="114">
        <v>0</v>
      </c>
      <c r="K13" s="114">
        <v>0</v>
      </c>
      <c r="L13" s="114">
        <v>127</v>
      </c>
      <c r="M13" s="114">
        <v>0</v>
      </c>
      <c r="N13" s="114">
        <v>0</v>
      </c>
      <c r="O13" s="114">
        <v>0</v>
      </c>
      <c r="P13" s="114">
        <f t="shared" si="0"/>
        <v>127</v>
      </c>
      <c r="Q13" s="114"/>
    </row>
    <row r="14" spans="1:17" ht="25.5" x14ac:dyDescent="0.2">
      <c r="A14" s="113">
        <v>3</v>
      </c>
      <c r="B14" s="114" t="s">
        <v>417</v>
      </c>
      <c r="C14" s="114" t="s">
        <v>418</v>
      </c>
      <c r="D14" s="114" t="s">
        <v>419</v>
      </c>
      <c r="E14" s="114" t="s">
        <v>375</v>
      </c>
      <c r="F14" s="114">
        <v>6</v>
      </c>
      <c r="G14" s="114" t="s">
        <v>424</v>
      </c>
      <c r="H14" s="114">
        <v>0.4</v>
      </c>
      <c r="I14" s="114">
        <f t="shared" si="1"/>
        <v>118</v>
      </c>
      <c r="J14" s="114">
        <v>0</v>
      </c>
      <c r="K14" s="114">
        <v>0</v>
      </c>
      <c r="L14" s="114">
        <v>118</v>
      </c>
      <c r="M14" s="114">
        <v>0</v>
      </c>
      <c r="N14" s="114">
        <v>0</v>
      </c>
      <c r="O14" s="114">
        <v>5</v>
      </c>
      <c r="P14" s="114">
        <f t="shared" si="0"/>
        <v>113</v>
      </c>
      <c r="Q14" s="114"/>
    </row>
    <row r="15" spans="1:17" ht="25.5" x14ac:dyDescent="0.2">
      <c r="A15" s="113">
        <v>4</v>
      </c>
      <c r="B15" s="114" t="s">
        <v>417</v>
      </c>
      <c r="C15" s="114" t="s">
        <v>418</v>
      </c>
      <c r="D15" s="114" t="s">
        <v>419</v>
      </c>
      <c r="E15" s="114" t="s">
        <v>425</v>
      </c>
      <c r="F15" s="114">
        <v>6</v>
      </c>
      <c r="G15" s="114" t="s">
        <v>426</v>
      </c>
      <c r="H15" s="114">
        <v>0.4</v>
      </c>
      <c r="I15" s="114">
        <f t="shared" si="1"/>
        <v>6</v>
      </c>
      <c r="J15" s="114">
        <v>0</v>
      </c>
      <c r="K15" s="114">
        <v>0</v>
      </c>
      <c r="L15" s="114">
        <v>6</v>
      </c>
      <c r="M15" s="114">
        <v>0</v>
      </c>
      <c r="N15" s="114">
        <v>0</v>
      </c>
      <c r="O15" s="114">
        <v>0</v>
      </c>
      <c r="P15" s="114">
        <f t="shared" si="0"/>
        <v>6</v>
      </c>
      <c r="Q15" s="114"/>
    </row>
    <row r="16" spans="1:17" ht="25.5" x14ac:dyDescent="0.2">
      <c r="A16" s="113">
        <v>5</v>
      </c>
      <c r="B16" s="114" t="s">
        <v>417</v>
      </c>
      <c r="C16" s="114" t="s">
        <v>418</v>
      </c>
      <c r="D16" s="114" t="s">
        <v>419</v>
      </c>
      <c r="E16" s="114" t="s">
        <v>427</v>
      </c>
      <c r="F16" s="114">
        <v>6</v>
      </c>
      <c r="G16" s="114" t="s">
        <v>428</v>
      </c>
      <c r="H16" s="114">
        <v>0.4</v>
      </c>
      <c r="I16" s="114">
        <f t="shared" si="1"/>
        <v>121</v>
      </c>
      <c r="J16" s="114">
        <v>0</v>
      </c>
      <c r="K16" s="114">
        <v>0</v>
      </c>
      <c r="L16" s="114">
        <v>121</v>
      </c>
      <c r="M16" s="114">
        <v>0</v>
      </c>
      <c r="N16" s="114">
        <v>0</v>
      </c>
      <c r="O16" s="114">
        <v>0</v>
      </c>
      <c r="P16" s="114">
        <f t="shared" si="0"/>
        <v>121</v>
      </c>
      <c r="Q16" s="114"/>
    </row>
    <row r="17" spans="1:17" ht="25.5" x14ac:dyDescent="0.2">
      <c r="A17" s="113">
        <v>6</v>
      </c>
      <c r="B17" s="114" t="s">
        <v>417</v>
      </c>
      <c r="C17" s="114" t="s">
        <v>418</v>
      </c>
      <c r="D17" s="114" t="s">
        <v>419</v>
      </c>
      <c r="E17" s="114" t="s">
        <v>429</v>
      </c>
      <c r="F17" s="114">
        <v>6</v>
      </c>
      <c r="G17" s="114" t="s">
        <v>430</v>
      </c>
      <c r="H17" s="114">
        <v>0.4</v>
      </c>
      <c r="I17" s="114">
        <f t="shared" si="1"/>
        <v>100</v>
      </c>
      <c r="J17" s="114">
        <v>0</v>
      </c>
      <c r="K17" s="114">
        <v>0</v>
      </c>
      <c r="L17" s="114">
        <v>100</v>
      </c>
      <c r="M17" s="114">
        <v>0</v>
      </c>
      <c r="N17" s="114">
        <v>0</v>
      </c>
      <c r="O17" s="114">
        <v>3</v>
      </c>
      <c r="P17" s="114">
        <f t="shared" si="0"/>
        <v>97</v>
      </c>
      <c r="Q17" s="114"/>
    </row>
    <row r="18" spans="1:17" ht="25.5" x14ac:dyDescent="0.2">
      <c r="A18" s="113">
        <v>7</v>
      </c>
      <c r="B18" s="114" t="s">
        <v>417</v>
      </c>
      <c r="C18" s="114" t="s">
        <v>418</v>
      </c>
      <c r="D18" s="114" t="s">
        <v>419</v>
      </c>
      <c r="E18" s="114" t="s">
        <v>358</v>
      </c>
      <c r="F18" s="114">
        <v>6</v>
      </c>
      <c r="G18" s="114" t="s">
        <v>431</v>
      </c>
      <c r="H18" s="114">
        <v>0.4</v>
      </c>
      <c r="I18" s="114">
        <f t="shared" si="1"/>
        <v>118</v>
      </c>
      <c r="J18" s="114">
        <v>0</v>
      </c>
      <c r="K18" s="114">
        <v>0</v>
      </c>
      <c r="L18" s="114">
        <v>118</v>
      </c>
      <c r="M18" s="114">
        <v>0</v>
      </c>
      <c r="N18" s="114">
        <v>0</v>
      </c>
      <c r="O18" s="114">
        <v>0</v>
      </c>
      <c r="P18" s="114">
        <f t="shared" si="0"/>
        <v>118</v>
      </c>
      <c r="Q18" s="114"/>
    </row>
    <row r="19" spans="1:17" ht="25.5" x14ac:dyDescent="0.2">
      <c r="A19" s="113">
        <v>8</v>
      </c>
      <c r="B19" s="114" t="s">
        <v>417</v>
      </c>
      <c r="C19" s="114" t="s">
        <v>418</v>
      </c>
      <c r="D19" s="114" t="s">
        <v>419</v>
      </c>
      <c r="E19" s="114" t="s">
        <v>432</v>
      </c>
      <c r="F19" s="114">
        <v>6</v>
      </c>
      <c r="G19" s="114" t="s">
        <v>433</v>
      </c>
      <c r="H19" s="114">
        <v>0.4</v>
      </c>
      <c r="I19" s="114">
        <f t="shared" si="1"/>
        <v>19</v>
      </c>
      <c r="J19" s="114">
        <v>0</v>
      </c>
      <c r="K19" s="114">
        <v>0</v>
      </c>
      <c r="L19" s="114">
        <v>19</v>
      </c>
      <c r="M19" s="114">
        <v>0</v>
      </c>
      <c r="N19" s="114">
        <v>0</v>
      </c>
      <c r="O19" s="114">
        <v>0</v>
      </c>
      <c r="P19" s="114">
        <f t="shared" si="0"/>
        <v>19</v>
      </c>
      <c r="Q19" s="114"/>
    </row>
    <row r="20" spans="1:17" ht="25.5" x14ac:dyDescent="0.2">
      <c r="A20" s="113">
        <v>9</v>
      </c>
      <c r="B20" s="114" t="s">
        <v>417</v>
      </c>
      <c r="C20" s="114" t="s">
        <v>418</v>
      </c>
      <c r="D20" s="114" t="s">
        <v>419</v>
      </c>
      <c r="E20" s="114" t="s">
        <v>434</v>
      </c>
      <c r="F20" s="114">
        <v>6</v>
      </c>
      <c r="G20" s="114" t="s">
        <v>435</v>
      </c>
      <c r="H20" s="114">
        <v>0.4</v>
      </c>
      <c r="I20" s="114">
        <f t="shared" si="1"/>
        <v>180</v>
      </c>
      <c r="J20" s="114">
        <v>0</v>
      </c>
      <c r="K20" s="114">
        <v>0</v>
      </c>
      <c r="L20" s="114">
        <v>180</v>
      </c>
      <c r="M20" s="114">
        <v>0</v>
      </c>
      <c r="N20" s="114">
        <v>0</v>
      </c>
      <c r="O20" s="114">
        <v>4</v>
      </c>
      <c r="P20" s="114">
        <f t="shared" si="0"/>
        <v>176</v>
      </c>
      <c r="Q20" s="114"/>
    </row>
    <row r="21" spans="1:17" ht="25.5" x14ac:dyDescent="0.2">
      <c r="A21" s="113">
        <v>10</v>
      </c>
      <c r="B21" s="114" t="s">
        <v>417</v>
      </c>
      <c r="C21" s="114" t="s">
        <v>418</v>
      </c>
      <c r="D21" s="114" t="s">
        <v>419</v>
      </c>
      <c r="E21" s="114" t="s">
        <v>436</v>
      </c>
      <c r="F21" s="114">
        <v>6</v>
      </c>
      <c r="G21" s="114" t="s">
        <v>349</v>
      </c>
      <c r="H21" s="114">
        <v>0.4</v>
      </c>
      <c r="I21" s="114">
        <f t="shared" si="1"/>
        <v>169</v>
      </c>
      <c r="J21" s="114">
        <v>0</v>
      </c>
      <c r="K21" s="114">
        <v>0</v>
      </c>
      <c r="L21" s="114">
        <v>169</v>
      </c>
      <c r="M21" s="114">
        <v>0</v>
      </c>
      <c r="N21" s="114">
        <v>0</v>
      </c>
      <c r="O21" s="114">
        <v>0</v>
      </c>
      <c r="P21" s="114">
        <f t="shared" si="0"/>
        <v>169</v>
      </c>
      <c r="Q21" s="114"/>
    </row>
    <row r="22" spans="1:17" ht="25.5" x14ac:dyDescent="0.2">
      <c r="A22" s="113">
        <v>11</v>
      </c>
      <c r="B22" s="114" t="s">
        <v>417</v>
      </c>
      <c r="C22" s="114" t="s">
        <v>418</v>
      </c>
      <c r="D22" s="114" t="s">
        <v>419</v>
      </c>
      <c r="E22" s="114" t="s">
        <v>313</v>
      </c>
      <c r="F22" s="114">
        <v>6</v>
      </c>
      <c r="G22" s="114" t="s">
        <v>437</v>
      </c>
      <c r="H22" s="114">
        <v>0.4</v>
      </c>
      <c r="I22" s="114">
        <f t="shared" si="1"/>
        <v>163</v>
      </c>
      <c r="J22" s="114">
        <v>0</v>
      </c>
      <c r="K22" s="114">
        <v>0</v>
      </c>
      <c r="L22" s="114">
        <v>163</v>
      </c>
      <c r="M22" s="114">
        <v>0</v>
      </c>
      <c r="N22" s="114">
        <v>0</v>
      </c>
      <c r="O22" s="114">
        <v>0</v>
      </c>
      <c r="P22" s="114">
        <f t="shared" si="0"/>
        <v>163</v>
      </c>
      <c r="Q22" s="114"/>
    </row>
    <row r="23" spans="1:17" ht="25.5" x14ac:dyDescent="0.2">
      <c r="A23" s="113">
        <v>12</v>
      </c>
      <c r="B23" s="114" t="s">
        <v>417</v>
      </c>
      <c r="C23" s="114" t="s">
        <v>418</v>
      </c>
      <c r="D23" s="114" t="s">
        <v>419</v>
      </c>
      <c r="E23" s="114" t="s">
        <v>438</v>
      </c>
      <c r="F23" s="114">
        <v>6</v>
      </c>
      <c r="G23" s="114" t="s">
        <v>439</v>
      </c>
      <c r="H23" s="114">
        <v>0.4</v>
      </c>
      <c r="I23" s="114">
        <f t="shared" si="1"/>
        <v>78</v>
      </c>
      <c r="J23" s="114">
        <v>0</v>
      </c>
      <c r="K23" s="114">
        <v>0</v>
      </c>
      <c r="L23" s="114">
        <v>78</v>
      </c>
      <c r="M23" s="114">
        <v>0</v>
      </c>
      <c r="N23" s="114">
        <v>0</v>
      </c>
      <c r="O23" s="114">
        <v>0</v>
      </c>
      <c r="P23" s="114">
        <f t="shared" si="0"/>
        <v>78</v>
      </c>
      <c r="Q23" s="114"/>
    </row>
    <row r="24" spans="1:17" ht="25.5" x14ac:dyDescent="0.2">
      <c r="A24" s="113">
        <v>13</v>
      </c>
      <c r="B24" s="114" t="s">
        <v>417</v>
      </c>
      <c r="C24" s="114" t="s">
        <v>418</v>
      </c>
      <c r="D24" s="114" t="s">
        <v>419</v>
      </c>
      <c r="E24" s="114" t="s">
        <v>374</v>
      </c>
      <c r="F24" s="114">
        <v>6</v>
      </c>
      <c r="G24" s="114" t="s">
        <v>440</v>
      </c>
      <c r="H24" s="114">
        <v>0.4</v>
      </c>
      <c r="I24" s="114">
        <f t="shared" si="1"/>
        <v>58</v>
      </c>
      <c r="J24" s="114">
        <v>0</v>
      </c>
      <c r="K24" s="114">
        <v>0</v>
      </c>
      <c r="L24" s="114">
        <v>58</v>
      </c>
      <c r="M24" s="114">
        <v>0</v>
      </c>
      <c r="N24" s="114">
        <v>0</v>
      </c>
      <c r="O24" s="114">
        <v>0</v>
      </c>
      <c r="P24" s="114">
        <f t="shared" si="0"/>
        <v>58</v>
      </c>
      <c r="Q24" s="114"/>
    </row>
    <row r="25" spans="1:17" ht="25.5" x14ac:dyDescent="0.2">
      <c r="A25" s="113">
        <v>14</v>
      </c>
      <c r="B25" s="114" t="s">
        <v>417</v>
      </c>
      <c r="C25" s="114" t="s">
        <v>418</v>
      </c>
      <c r="D25" s="114" t="s">
        <v>419</v>
      </c>
      <c r="E25" s="114" t="s">
        <v>441</v>
      </c>
      <c r="F25" s="114">
        <v>6</v>
      </c>
      <c r="G25" s="114"/>
      <c r="H25" s="114">
        <v>0.4</v>
      </c>
      <c r="I25" s="114">
        <f t="shared" si="1"/>
        <v>1</v>
      </c>
      <c r="J25" s="114">
        <v>0</v>
      </c>
      <c r="K25" s="114">
        <v>0</v>
      </c>
      <c r="L25" s="114">
        <v>1</v>
      </c>
      <c r="M25" s="114">
        <v>0</v>
      </c>
      <c r="N25" s="114">
        <v>0</v>
      </c>
      <c r="O25" s="114">
        <v>0</v>
      </c>
      <c r="P25" s="114">
        <f t="shared" si="0"/>
        <v>1</v>
      </c>
      <c r="Q25" s="114"/>
    </row>
    <row r="26" spans="1:17" ht="25.5" x14ac:dyDescent="0.2">
      <c r="A26" s="113">
        <v>15</v>
      </c>
      <c r="B26" s="114" t="s">
        <v>417</v>
      </c>
      <c r="C26" s="114" t="s">
        <v>418</v>
      </c>
      <c r="D26" s="114" t="s">
        <v>419</v>
      </c>
      <c r="E26" s="114" t="s">
        <v>442</v>
      </c>
      <c r="F26" s="114">
        <v>6</v>
      </c>
      <c r="G26" s="114"/>
      <c r="H26" s="114">
        <v>0.4</v>
      </c>
      <c r="I26" s="114">
        <f t="shared" si="1"/>
        <v>9</v>
      </c>
      <c r="J26" s="114">
        <v>0</v>
      </c>
      <c r="K26" s="114">
        <v>0</v>
      </c>
      <c r="L26" s="114">
        <v>9</v>
      </c>
      <c r="M26" s="114">
        <v>0</v>
      </c>
      <c r="N26" s="114">
        <v>0</v>
      </c>
      <c r="O26" s="114">
        <v>0</v>
      </c>
      <c r="P26" s="114">
        <f t="shared" si="0"/>
        <v>9</v>
      </c>
      <c r="Q26" s="114"/>
    </row>
    <row r="27" spans="1:17" ht="25.5" x14ac:dyDescent="0.2">
      <c r="A27" s="113">
        <v>16</v>
      </c>
      <c r="B27" s="114" t="s">
        <v>417</v>
      </c>
      <c r="C27" s="114" t="s">
        <v>418</v>
      </c>
      <c r="D27" s="114" t="s">
        <v>419</v>
      </c>
      <c r="E27" s="114" t="s">
        <v>443</v>
      </c>
      <c r="F27" s="114">
        <v>6</v>
      </c>
      <c r="G27" s="114"/>
      <c r="H27" s="114">
        <v>0.4</v>
      </c>
      <c r="I27" s="114">
        <f t="shared" si="1"/>
        <v>1</v>
      </c>
      <c r="J27" s="114">
        <v>0</v>
      </c>
      <c r="K27" s="114">
        <v>0</v>
      </c>
      <c r="L27" s="114">
        <v>1</v>
      </c>
      <c r="M27" s="114">
        <v>0</v>
      </c>
      <c r="N27" s="114">
        <v>0</v>
      </c>
      <c r="O27" s="114">
        <v>1</v>
      </c>
      <c r="P27" s="114">
        <f t="shared" si="0"/>
        <v>0</v>
      </c>
      <c r="Q27" s="114"/>
    </row>
    <row r="28" spans="1:17" ht="25.5" x14ac:dyDescent="0.2">
      <c r="A28" s="113">
        <v>17</v>
      </c>
      <c r="B28" s="114" t="s">
        <v>417</v>
      </c>
      <c r="C28" s="114" t="s">
        <v>418</v>
      </c>
      <c r="D28" s="114" t="s">
        <v>419</v>
      </c>
      <c r="E28" s="114" t="s">
        <v>444</v>
      </c>
      <c r="F28" s="114">
        <v>6</v>
      </c>
      <c r="G28" s="114"/>
      <c r="H28" s="114">
        <v>0.4</v>
      </c>
      <c r="I28" s="114">
        <f t="shared" si="1"/>
        <v>1</v>
      </c>
      <c r="J28" s="114">
        <v>0</v>
      </c>
      <c r="K28" s="114">
        <v>0</v>
      </c>
      <c r="L28" s="114">
        <v>1</v>
      </c>
      <c r="M28" s="114">
        <v>0</v>
      </c>
      <c r="N28" s="114">
        <v>0</v>
      </c>
      <c r="O28" s="114">
        <v>1</v>
      </c>
      <c r="P28" s="114">
        <f t="shared" si="0"/>
        <v>0</v>
      </c>
      <c r="Q28" s="114"/>
    </row>
    <row r="29" spans="1:17" ht="25.5" x14ac:dyDescent="0.2">
      <c r="A29" s="113">
        <v>18</v>
      </c>
      <c r="B29" s="114" t="s">
        <v>417</v>
      </c>
      <c r="C29" s="114" t="s">
        <v>418</v>
      </c>
      <c r="D29" s="114" t="s">
        <v>419</v>
      </c>
      <c r="E29" s="114" t="s">
        <v>327</v>
      </c>
      <c r="F29" s="114">
        <v>6</v>
      </c>
      <c r="G29" s="114"/>
      <c r="H29" s="114">
        <v>0.4</v>
      </c>
      <c r="I29" s="114">
        <f t="shared" si="1"/>
        <v>1</v>
      </c>
      <c r="J29" s="114">
        <v>0</v>
      </c>
      <c r="K29" s="114">
        <v>0</v>
      </c>
      <c r="L29" s="114">
        <v>1</v>
      </c>
      <c r="M29" s="114">
        <v>0</v>
      </c>
      <c r="N29" s="114">
        <v>0</v>
      </c>
      <c r="O29" s="114">
        <v>1</v>
      </c>
      <c r="P29" s="114">
        <f t="shared" si="0"/>
        <v>0</v>
      </c>
      <c r="Q29" s="114"/>
    </row>
    <row r="30" spans="1:17" ht="25.5" x14ac:dyDescent="0.2">
      <c r="A30" s="113">
        <v>19</v>
      </c>
      <c r="B30" s="114" t="s">
        <v>417</v>
      </c>
      <c r="C30" s="114" t="s">
        <v>418</v>
      </c>
      <c r="D30" s="114" t="s">
        <v>419</v>
      </c>
      <c r="E30" s="114" t="s">
        <v>445</v>
      </c>
      <c r="F30" s="114">
        <v>6</v>
      </c>
      <c r="G30" s="114"/>
      <c r="H30" s="114">
        <v>0.4</v>
      </c>
      <c r="I30" s="114">
        <f t="shared" si="1"/>
        <v>1</v>
      </c>
      <c r="J30" s="114">
        <v>0</v>
      </c>
      <c r="K30" s="114">
        <v>0</v>
      </c>
      <c r="L30" s="114">
        <v>1</v>
      </c>
      <c r="M30" s="114">
        <v>0</v>
      </c>
      <c r="N30" s="114">
        <v>0</v>
      </c>
      <c r="O30" s="114">
        <v>1</v>
      </c>
      <c r="P30" s="114">
        <f t="shared" si="0"/>
        <v>0</v>
      </c>
      <c r="Q30" s="114"/>
    </row>
    <row r="31" spans="1:17" ht="25.5" x14ac:dyDescent="0.2">
      <c r="A31" s="113">
        <v>20</v>
      </c>
      <c r="B31" s="114" t="s">
        <v>417</v>
      </c>
      <c r="C31" s="114" t="s">
        <v>418</v>
      </c>
      <c r="D31" s="114" t="s">
        <v>419</v>
      </c>
      <c r="E31" s="114" t="s">
        <v>354</v>
      </c>
      <c r="F31" s="114">
        <v>6</v>
      </c>
      <c r="G31" s="114"/>
      <c r="H31" s="114">
        <v>0.4</v>
      </c>
      <c r="I31" s="114">
        <f t="shared" si="1"/>
        <v>1</v>
      </c>
      <c r="J31" s="114">
        <v>0</v>
      </c>
      <c r="K31" s="114">
        <v>0</v>
      </c>
      <c r="L31" s="114">
        <v>1</v>
      </c>
      <c r="M31" s="114">
        <v>0</v>
      </c>
      <c r="N31" s="114">
        <v>0</v>
      </c>
      <c r="O31" s="114">
        <v>1</v>
      </c>
      <c r="P31" s="114">
        <f t="shared" si="0"/>
        <v>0</v>
      </c>
      <c r="Q31" s="114"/>
    </row>
    <row r="32" spans="1:17" ht="25.5" x14ac:dyDescent="0.2">
      <c r="A32" s="113">
        <v>21</v>
      </c>
      <c r="B32" s="114" t="s">
        <v>417</v>
      </c>
      <c r="C32" s="114" t="s">
        <v>418</v>
      </c>
      <c r="D32" s="114" t="s">
        <v>419</v>
      </c>
      <c r="E32" s="114" t="s">
        <v>446</v>
      </c>
      <c r="F32" s="114">
        <v>6</v>
      </c>
      <c r="G32" s="114"/>
      <c r="H32" s="114">
        <v>0.4</v>
      </c>
      <c r="I32" s="114">
        <f t="shared" si="1"/>
        <v>1</v>
      </c>
      <c r="J32" s="114">
        <v>0</v>
      </c>
      <c r="K32" s="114">
        <v>0</v>
      </c>
      <c r="L32" s="114">
        <v>1</v>
      </c>
      <c r="M32" s="114">
        <v>0</v>
      </c>
      <c r="N32" s="114">
        <v>0</v>
      </c>
      <c r="O32" s="114">
        <v>0</v>
      </c>
      <c r="P32" s="114">
        <f t="shared" si="0"/>
        <v>1</v>
      </c>
      <c r="Q32" s="114"/>
    </row>
    <row r="33" spans="1:17" ht="25.5" x14ac:dyDescent="0.2">
      <c r="A33" s="113">
        <v>22</v>
      </c>
      <c r="B33" s="114" t="s">
        <v>417</v>
      </c>
      <c r="C33" s="114" t="s">
        <v>418</v>
      </c>
      <c r="D33" s="114" t="s">
        <v>419</v>
      </c>
      <c r="E33" s="114" t="s">
        <v>366</v>
      </c>
      <c r="F33" s="114">
        <v>6</v>
      </c>
      <c r="G33" s="114" t="s">
        <v>447</v>
      </c>
      <c r="H33" s="114">
        <v>0.4</v>
      </c>
      <c r="I33" s="114">
        <f t="shared" si="1"/>
        <v>108</v>
      </c>
      <c r="J33" s="114">
        <v>0</v>
      </c>
      <c r="K33" s="114">
        <v>0</v>
      </c>
      <c r="L33" s="114">
        <v>108</v>
      </c>
      <c r="M33" s="114">
        <v>0</v>
      </c>
      <c r="N33" s="114">
        <v>0</v>
      </c>
      <c r="O33" s="114">
        <v>0</v>
      </c>
      <c r="P33" s="114">
        <f t="shared" si="0"/>
        <v>108</v>
      </c>
      <c r="Q33" s="114"/>
    </row>
    <row r="34" spans="1:17" ht="25.5" x14ac:dyDescent="0.2">
      <c r="A34" s="113">
        <v>23</v>
      </c>
      <c r="B34" s="114" t="s">
        <v>417</v>
      </c>
      <c r="C34" s="114" t="s">
        <v>418</v>
      </c>
      <c r="D34" s="114" t="s">
        <v>419</v>
      </c>
      <c r="E34" s="114" t="s">
        <v>340</v>
      </c>
      <c r="F34" s="114">
        <v>6</v>
      </c>
      <c r="G34" s="114" t="s">
        <v>448</v>
      </c>
      <c r="H34" s="114">
        <v>0.4</v>
      </c>
      <c r="I34" s="114">
        <f t="shared" si="1"/>
        <v>2</v>
      </c>
      <c r="J34" s="114">
        <v>0</v>
      </c>
      <c r="K34" s="114">
        <v>0</v>
      </c>
      <c r="L34" s="114">
        <v>2</v>
      </c>
      <c r="M34" s="114">
        <v>0</v>
      </c>
      <c r="N34" s="114">
        <v>0</v>
      </c>
      <c r="O34" s="114">
        <v>0</v>
      </c>
      <c r="P34" s="114">
        <f t="shared" si="0"/>
        <v>2</v>
      </c>
      <c r="Q34" s="114"/>
    </row>
    <row r="35" spans="1:17" ht="25.5" x14ac:dyDescent="0.2">
      <c r="A35" s="113">
        <v>24</v>
      </c>
      <c r="B35" s="114" t="s">
        <v>417</v>
      </c>
      <c r="C35" s="114" t="s">
        <v>418</v>
      </c>
      <c r="D35" s="114" t="s">
        <v>419</v>
      </c>
      <c r="E35" s="114" t="s">
        <v>353</v>
      </c>
      <c r="F35" s="114">
        <v>6</v>
      </c>
      <c r="G35" s="114" t="s">
        <v>449</v>
      </c>
      <c r="H35" s="114">
        <v>0.4</v>
      </c>
      <c r="I35" s="114">
        <f t="shared" si="1"/>
        <v>58</v>
      </c>
      <c r="J35" s="114">
        <v>0</v>
      </c>
      <c r="K35" s="114">
        <v>0</v>
      </c>
      <c r="L35" s="114">
        <v>58</v>
      </c>
      <c r="M35" s="114">
        <v>0</v>
      </c>
      <c r="N35" s="114">
        <v>0</v>
      </c>
      <c r="O35" s="114">
        <v>0</v>
      </c>
      <c r="P35" s="114">
        <f t="shared" si="0"/>
        <v>58</v>
      </c>
      <c r="Q35" s="114"/>
    </row>
    <row r="36" spans="1:17" ht="25.5" x14ac:dyDescent="0.2">
      <c r="A36" s="113">
        <v>25</v>
      </c>
      <c r="B36" s="114" t="s">
        <v>417</v>
      </c>
      <c r="C36" s="114" t="s">
        <v>418</v>
      </c>
      <c r="D36" s="114" t="s">
        <v>419</v>
      </c>
      <c r="E36" s="114" t="s">
        <v>450</v>
      </c>
      <c r="F36" s="114">
        <v>6</v>
      </c>
      <c r="G36" s="114" t="s">
        <v>451</v>
      </c>
      <c r="H36" s="114">
        <v>0.4</v>
      </c>
      <c r="I36" s="114">
        <f t="shared" si="1"/>
        <v>2</v>
      </c>
      <c r="J36" s="114">
        <v>0</v>
      </c>
      <c r="K36" s="114">
        <v>0</v>
      </c>
      <c r="L36" s="114">
        <v>2</v>
      </c>
      <c r="M36" s="114">
        <v>0</v>
      </c>
      <c r="N36" s="114">
        <v>0</v>
      </c>
      <c r="O36" s="114">
        <v>0</v>
      </c>
      <c r="P36" s="114">
        <f t="shared" si="0"/>
        <v>2</v>
      </c>
      <c r="Q36" s="114"/>
    </row>
    <row r="37" spans="1:17" ht="25.5" x14ac:dyDescent="0.2">
      <c r="A37" s="113">
        <v>26</v>
      </c>
      <c r="B37" s="114" t="s">
        <v>417</v>
      </c>
      <c r="C37" s="114" t="s">
        <v>418</v>
      </c>
      <c r="D37" s="114" t="s">
        <v>419</v>
      </c>
      <c r="E37" s="114" t="s">
        <v>321</v>
      </c>
      <c r="F37" s="114">
        <v>6</v>
      </c>
      <c r="G37" s="114" t="s">
        <v>452</v>
      </c>
      <c r="H37" s="114">
        <v>0.4</v>
      </c>
      <c r="I37" s="114">
        <f t="shared" si="1"/>
        <v>212</v>
      </c>
      <c r="J37" s="114">
        <v>0</v>
      </c>
      <c r="K37" s="114">
        <v>0</v>
      </c>
      <c r="L37" s="114">
        <v>212</v>
      </c>
      <c r="M37" s="114">
        <v>0</v>
      </c>
      <c r="N37" s="114">
        <v>0</v>
      </c>
      <c r="O37" s="114">
        <v>0</v>
      </c>
      <c r="P37" s="114">
        <f t="shared" si="0"/>
        <v>212</v>
      </c>
      <c r="Q37" s="114"/>
    </row>
    <row r="38" spans="1:17" ht="25.5" x14ac:dyDescent="0.2">
      <c r="A38" s="113">
        <v>27</v>
      </c>
      <c r="B38" s="114" t="s">
        <v>417</v>
      </c>
      <c r="C38" s="114" t="s">
        <v>418</v>
      </c>
      <c r="D38" s="114" t="s">
        <v>419</v>
      </c>
      <c r="E38" s="114" t="s">
        <v>322</v>
      </c>
      <c r="F38" s="114">
        <v>6</v>
      </c>
      <c r="G38" s="114" t="s">
        <v>453</v>
      </c>
      <c r="H38" s="114">
        <v>0.4</v>
      </c>
      <c r="I38" s="114">
        <f t="shared" si="1"/>
        <v>209</v>
      </c>
      <c r="J38" s="114">
        <v>0</v>
      </c>
      <c r="K38" s="114">
        <v>0</v>
      </c>
      <c r="L38" s="114">
        <v>209</v>
      </c>
      <c r="M38" s="114">
        <v>0</v>
      </c>
      <c r="N38" s="114">
        <v>0</v>
      </c>
      <c r="O38" s="114">
        <v>0</v>
      </c>
      <c r="P38" s="114">
        <f t="shared" si="0"/>
        <v>209</v>
      </c>
      <c r="Q38" s="114"/>
    </row>
    <row r="39" spans="1:17" ht="25.5" x14ac:dyDescent="0.2">
      <c r="A39" s="113">
        <v>28</v>
      </c>
      <c r="B39" s="114" t="s">
        <v>417</v>
      </c>
      <c r="C39" s="114" t="s">
        <v>418</v>
      </c>
      <c r="D39" s="114" t="s">
        <v>419</v>
      </c>
      <c r="E39" s="114" t="s">
        <v>356</v>
      </c>
      <c r="F39" s="114">
        <v>6</v>
      </c>
      <c r="G39" s="114" t="s">
        <v>350</v>
      </c>
      <c r="H39" s="114">
        <v>0.4</v>
      </c>
      <c r="I39" s="114">
        <f t="shared" si="1"/>
        <v>89</v>
      </c>
      <c r="J39" s="114">
        <v>0</v>
      </c>
      <c r="K39" s="114">
        <v>0</v>
      </c>
      <c r="L39" s="114">
        <v>89</v>
      </c>
      <c r="M39" s="114">
        <v>0</v>
      </c>
      <c r="N39" s="114">
        <v>0</v>
      </c>
      <c r="O39" s="114">
        <v>5</v>
      </c>
      <c r="P39" s="114">
        <f t="shared" si="0"/>
        <v>84</v>
      </c>
      <c r="Q39" s="114"/>
    </row>
    <row r="40" spans="1:17" ht="25.5" x14ac:dyDescent="0.2">
      <c r="A40" s="113">
        <v>29</v>
      </c>
      <c r="B40" s="114" t="s">
        <v>417</v>
      </c>
      <c r="C40" s="114" t="s">
        <v>418</v>
      </c>
      <c r="D40" s="114" t="s">
        <v>419</v>
      </c>
      <c r="E40" s="114" t="s">
        <v>352</v>
      </c>
      <c r="F40" s="114">
        <v>6</v>
      </c>
      <c r="G40" s="114" t="s">
        <v>454</v>
      </c>
      <c r="H40" s="114">
        <v>0.4</v>
      </c>
      <c r="I40" s="114">
        <f t="shared" si="1"/>
        <v>35</v>
      </c>
      <c r="J40" s="114">
        <v>0</v>
      </c>
      <c r="K40" s="114">
        <v>0</v>
      </c>
      <c r="L40" s="114">
        <v>35</v>
      </c>
      <c r="M40" s="114">
        <v>0</v>
      </c>
      <c r="N40" s="114">
        <v>0</v>
      </c>
      <c r="O40" s="114">
        <v>0</v>
      </c>
      <c r="P40" s="114">
        <f t="shared" si="0"/>
        <v>35</v>
      </c>
      <c r="Q40" s="114"/>
    </row>
    <row r="41" spans="1:17" ht="25.5" x14ac:dyDescent="0.2">
      <c r="A41" s="113">
        <v>30</v>
      </c>
      <c r="B41" s="114" t="s">
        <v>417</v>
      </c>
      <c r="C41" s="114" t="s">
        <v>418</v>
      </c>
      <c r="D41" s="114" t="s">
        <v>419</v>
      </c>
      <c r="E41" s="114" t="s">
        <v>325</v>
      </c>
      <c r="F41" s="114">
        <v>6</v>
      </c>
      <c r="G41" s="114" t="s">
        <v>455</v>
      </c>
      <c r="H41" s="114">
        <v>0.4</v>
      </c>
      <c r="I41" s="114">
        <f t="shared" si="1"/>
        <v>129</v>
      </c>
      <c r="J41" s="114">
        <v>0</v>
      </c>
      <c r="K41" s="114">
        <v>0</v>
      </c>
      <c r="L41" s="114">
        <v>129</v>
      </c>
      <c r="M41" s="114">
        <v>0</v>
      </c>
      <c r="N41" s="114">
        <v>0</v>
      </c>
      <c r="O41" s="114">
        <v>0</v>
      </c>
      <c r="P41" s="114">
        <f t="shared" si="0"/>
        <v>129</v>
      </c>
      <c r="Q41" s="114"/>
    </row>
    <row r="42" spans="1:17" ht="25.5" x14ac:dyDescent="0.2">
      <c r="A42" s="113">
        <v>31</v>
      </c>
      <c r="B42" s="114" t="s">
        <v>417</v>
      </c>
      <c r="C42" s="114" t="s">
        <v>418</v>
      </c>
      <c r="D42" s="114" t="s">
        <v>419</v>
      </c>
      <c r="E42" s="114" t="s">
        <v>456</v>
      </c>
      <c r="F42" s="114">
        <v>6</v>
      </c>
      <c r="G42" s="114" t="s">
        <v>457</v>
      </c>
      <c r="H42" s="114">
        <v>0.4</v>
      </c>
      <c r="I42" s="114">
        <f t="shared" si="1"/>
        <v>118</v>
      </c>
      <c r="J42" s="114">
        <v>0</v>
      </c>
      <c r="K42" s="114">
        <v>1</v>
      </c>
      <c r="L42" s="114">
        <v>117</v>
      </c>
      <c r="M42" s="114">
        <v>0</v>
      </c>
      <c r="N42" s="114">
        <v>0</v>
      </c>
      <c r="O42" s="114">
        <v>0</v>
      </c>
      <c r="P42" s="114">
        <f t="shared" si="0"/>
        <v>118</v>
      </c>
      <c r="Q42" s="114"/>
    </row>
    <row r="43" spans="1:17" ht="25.5" x14ac:dyDescent="0.2">
      <c r="A43" s="113">
        <v>32</v>
      </c>
      <c r="B43" s="114" t="s">
        <v>417</v>
      </c>
      <c r="C43" s="114" t="s">
        <v>418</v>
      </c>
      <c r="D43" s="114" t="s">
        <v>419</v>
      </c>
      <c r="E43" s="114" t="s">
        <v>324</v>
      </c>
      <c r="F43" s="114">
        <v>6</v>
      </c>
      <c r="G43" s="114" t="s">
        <v>447</v>
      </c>
      <c r="H43" s="114">
        <v>0.4</v>
      </c>
      <c r="I43" s="114">
        <f t="shared" si="1"/>
        <v>156</v>
      </c>
      <c r="J43" s="114">
        <v>0</v>
      </c>
      <c r="K43" s="114">
        <v>0</v>
      </c>
      <c r="L43" s="114">
        <v>156</v>
      </c>
      <c r="M43" s="114">
        <v>0</v>
      </c>
      <c r="N43" s="114">
        <v>0</v>
      </c>
      <c r="O43" s="114">
        <v>0</v>
      </c>
      <c r="P43" s="114">
        <f t="shared" si="0"/>
        <v>156</v>
      </c>
      <c r="Q43" s="114"/>
    </row>
    <row r="44" spans="1:17" ht="25.5" x14ac:dyDescent="0.2">
      <c r="A44" s="113">
        <v>33</v>
      </c>
      <c r="B44" s="114" t="s">
        <v>417</v>
      </c>
      <c r="C44" s="114" t="s">
        <v>418</v>
      </c>
      <c r="D44" s="114" t="s">
        <v>419</v>
      </c>
      <c r="E44" s="114" t="s">
        <v>458</v>
      </c>
      <c r="F44" s="114">
        <v>6</v>
      </c>
      <c r="G44" s="114" t="s">
        <v>459</v>
      </c>
      <c r="H44" s="114">
        <v>0.4</v>
      </c>
      <c r="I44" s="114">
        <f t="shared" si="1"/>
        <v>39</v>
      </c>
      <c r="J44" s="114">
        <v>0</v>
      </c>
      <c r="K44" s="114">
        <v>0</v>
      </c>
      <c r="L44" s="114">
        <v>39</v>
      </c>
      <c r="M44" s="114">
        <v>0</v>
      </c>
      <c r="N44" s="114">
        <v>0</v>
      </c>
      <c r="O44" s="114">
        <v>0</v>
      </c>
      <c r="P44" s="114">
        <f t="shared" si="0"/>
        <v>39</v>
      </c>
      <c r="Q44" s="114"/>
    </row>
    <row r="45" spans="1:17" ht="25.5" x14ac:dyDescent="0.2">
      <c r="A45" s="113">
        <v>34</v>
      </c>
      <c r="B45" s="114" t="s">
        <v>417</v>
      </c>
      <c r="C45" s="114" t="s">
        <v>418</v>
      </c>
      <c r="D45" s="114" t="s">
        <v>419</v>
      </c>
      <c r="E45" s="114" t="s">
        <v>460</v>
      </c>
      <c r="F45" s="114">
        <v>6</v>
      </c>
      <c r="G45" s="114" t="s">
        <v>461</v>
      </c>
      <c r="H45" s="114">
        <v>0.4</v>
      </c>
      <c r="I45" s="114">
        <f t="shared" si="1"/>
        <v>11</v>
      </c>
      <c r="J45" s="114">
        <v>0</v>
      </c>
      <c r="K45" s="114">
        <v>0</v>
      </c>
      <c r="L45" s="114">
        <v>11</v>
      </c>
      <c r="M45" s="114">
        <v>0</v>
      </c>
      <c r="N45" s="114">
        <v>0</v>
      </c>
      <c r="O45" s="114">
        <v>1</v>
      </c>
      <c r="P45" s="114">
        <f t="shared" si="0"/>
        <v>10</v>
      </c>
      <c r="Q45" s="114"/>
    </row>
    <row r="46" spans="1:17" ht="25.5" x14ac:dyDescent="0.2">
      <c r="A46" s="113">
        <v>35</v>
      </c>
      <c r="B46" s="114" t="s">
        <v>417</v>
      </c>
      <c r="C46" s="114" t="s">
        <v>418</v>
      </c>
      <c r="D46" s="114" t="s">
        <v>419</v>
      </c>
      <c r="E46" s="114" t="s">
        <v>462</v>
      </c>
      <c r="F46" s="114">
        <v>6</v>
      </c>
      <c r="G46" s="114" t="s">
        <v>463</v>
      </c>
      <c r="H46" s="114">
        <v>0.4</v>
      </c>
      <c r="I46" s="114">
        <f t="shared" si="1"/>
        <v>68</v>
      </c>
      <c r="J46" s="114">
        <v>0</v>
      </c>
      <c r="K46" s="114">
        <v>0</v>
      </c>
      <c r="L46" s="114">
        <v>68</v>
      </c>
      <c r="M46" s="114">
        <v>0</v>
      </c>
      <c r="N46" s="114">
        <v>0</v>
      </c>
      <c r="O46" s="114">
        <v>0</v>
      </c>
      <c r="P46" s="114">
        <f t="shared" si="0"/>
        <v>68</v>
      </c>
      <c r="Q46" s="114"/>
    </row>
    <row r="47" spans="1:17" ht="25.5" x14ac:dyDescent="0.2">
      <c r="A47" s="113">
        <v>36</v>
      </c>
      <c r="B47" s="114" t="s">
        <v>417</v>
      </c>
      <c r="C47" s="114" t="s">
        <v>418</v>
      </c>
      <c r="D47" s="114" t="s">
        <v>419</v>
      </c>
      <c r="E47" s="114" t="s">
        <v>464</v>
      </c>
      <c r="F47" s="114">
        <v>6</v>
      </c>
      <c r="G47" s="114" t="s">
        <v>465</v>
      </c>
      <c r="H47" s="114">
        <v>0.4</v>
      </c>
      <c r="I47" s="114">
        <f t="shared" si="1"/>
        <v>80</v>
      </c>
      <c r="J47" s="114">
        <v>0</v>
      </c>
      <c r="K47" s="114">
        <v>0</v>
      </c>
      <c r="L47" s="114">
        <v>80</v>
      </c>
      <c r="M47" s="114">
        <v>0</v>
      </c>
      <c r="N47" s="114">
        <v>0</v>
      </c>
      <c r="O47" s="114">
        <v>0</v>
      </c>
      <c r="P47" s="114">
        <f t="shared" si="0"/>
        <v>80</v>
      </c>
      <c r="Q47" s="114"/>
    </row>
    <row r="48" spans="1:17" ht="25.5" x14ac:dyDescent="0.2">
      <c r="A48" s="113">
        <v>37</v>
      </c>
      <c r="B48" s="114" t="s">
        <v>417</v>
      </c>
      <c r="C48" s="114" t="s">
        <v>418</v>
      </c>
      <c r="D48" s="114" t="s">
        <v>419</v>
      </c>
      <c r="E48" s="114" t="s">
        <v>466</v>
      </c>
      <c r="F48" s="114">
        <v>6</v>
      </c>
      <c r="G48" s="114" t="s">
        <v>467</v>
      </c>
      <c r="H48" s="114">
        <v>0.4</v>
      </c>
      <c r="I48" s="114">
        <f t="shared" si="1"/>
        <v>33</v>
      </c>
      <c r="J48" s="114">
        <v>0</v>
      </c>
      <c r="K48" s="114">
        <v>0</v>
      </c>
      <c r="L48" s="114">
        <v>33</v>
      </c>
      <c r="M48" s="114">
        <v>0</v>
      </c>
      <c r="N48" s="114">
        <v>0</v>
      </c>
      <c r="O48" s="114">
        <v>0</v>
      </c>
      <c r="P48" s="114">
        <f t="shared" si="0"/>
        <v>33</v>
      </c>
      <c r="Q48" s="114"/>
    </row>
    <row r="49" spans="1:17" ht="25.5" x14ac:dyDescent="0.2">
      <c r="A49" s="113">
        <v>38</v>
      </c>
      <c r="B49" s="114" t="s">
        <v>417</v>
      </c>
      <c r="C49" s="114" t="s">
        <v>418</v>
      </c>
      <c r="D49" s="114" t="s">
        <v>419</v>
      </c>
      <c r="E49" s="114" t="s">
        <v>993</v>
      </c>
      <c r="F49" s="114">
        <v>6</v>
      </c>
      <c r="G49" s="114" t="s">
        <v>988</v>
      </c>
      <c r="H49" s="114">
        <v>0.4</v>
      </c>
      <c r="I49" s="114">
        <f t="shared" si="1"/>
        <v>53</v>
      </c>
      <c r="J49" s="114">
        <v>0</v>
      </c>
      <c r="K49" s="114">
        <v>0</v>
      </c>
      <c r="L49" s="114">
        <v>53</v>
      </c>
      <c r="M49" s="114">
        <v>0</v>
      </c>
      <c r="N49" s="114">
        <v>0</v>
      </c>
      <c r="O49" s="114">
        <v>0</v>
      </c>
      <c r="P49" s="114">
        <f t="shared" si="0"/>
        <v>53</v>
      </c>
      <c r="Q49" s="114"/>
    </row>
    <row r="50" spans="1:17" ht="25.5" x14ac:dyDescent="0.2">
      <c r="A50" s="113">
        <v>39</v>
      </c>
      <c r="B50" s="114" t="s">
        <v>417</v>
      </c>
      <c r="C50" s="114" t="s">
        <v>418</v>
      </c>
      <c r="D50" s="114" t="s">
        <v>419</v>
      </c>
      <c r="E50" s="114" t="s">
        <v>994</v>
      </c>
      <c r="F50" s="114">
        <v>6</v>
      </c>
      <c r="G50" s="114" t="s">
        <v>989</v>
      </c>
      <c r="H50" s="114">
        <v>0.4</v>
      </c>
      <c r="I50" s="114">
        <f t="shared" si="1"/>
        <v>22</v>
      </c>
      <c r="J50" s="114">
        <v>0</v>
      </c>
      <c r="K50" s="114">
        <v>0</v>
      </c>
      <c r="L50" s="114">
        <v>22</v>
      </c>
      <c r="M50" s="114">
        <v>0</v>
      </c>
      <c r="N50" s="114">
        <v>0</v>
      </c>
      <c r="O50" s="114">
        <v>0</v>
      </c>
      <c r="P50" s="114">
        <f t="shared" si="0"/>
        <v>22</v>
      </c>
      <c r="Q50" s="114"/>
    </row>
    <row r="51" spans="1:17" ht="25.5" x14ac:dyDescent="0.2">
      <c r="A51" s="113">
        <v>40</v>
      </c>
      <c r="B51" s="114" t="s">
        <v>417</v>
      </c>
      <c r="C51" s="114" t="s">
        <v>418</v>
      </c>
      <c r="D51" s="114" t="s">
        <v>419</v>
      </c>
      <c r="E51" s="114" t="s">
        <v>995</v>
      </c>
      <c r="F51" s="114">
        <v>6</v>
      </c>
      <c r="G51" s="114" t="s">
        <v>990</v>
      </c>
      <c r="H51" s="114">
        <v>0.4</v>
      </c>
      <c r="I51" s="114">
        <f t="shared" si="1"/>
        <v>19</v>
      </c>
      <c r="J51" s="114">
        <v>0</v>
      </c>
      <c r="K51" s="114">
        <v>0</v>
      </c>
      <c r="L51" s="114">
        <v>19</v>
      </c>
      <c r="M51" s="114">
        <v>0</v>
      </c>
      <c r="N51" s="114">
        <v>0</v>
      </c>
      <c r="O51" s="114">
        <v>0</v>
      </c>
      <c r="P51" s="114">
        <f t="shared" si="0"/>
        <v>19</v>
      </c>
      <c r="Q51" s="114"/>
    </row>
    <row r="52" spans="1:17" ht="25.5" x14ac:dyDescent="0.2">
      <c r="A52" s="113">
        <v>41</v>
      </c>
      <c r="B52" s="114" t="s">
        <v>417</v>
      </c>
      <c r="C52" s="114" t="s">
        <v>418</v>
      </c>
      <c r="D52" s="114" t="s">
        <v>419</v>
      </c>
      <c r="E52" s="114" t="s">
        <v>996</v>
      </c>
      <c r="F52" s="114">
        <v>6</v>
      </c>
      <c r="G52" s="114" t="s">
        <v>991</v>
      </c>
      <c r="H52" s="114">
        <v>0.4</v>
      </c>
      <c r="I52" s="114">
        <f t="shared" si="1"/>
        <v>26</v>
      </c>
      <c r="J52" s="114">
        <v>0</v>
      </c>
      <c r="K52" s="114">
        <v>0</v>
      </c>
      <c r="L52" s="114">
        <v>26</v>
      </c>
      <c r="M52" s="114">
        <v>0</v>
      </c>
      <c r="N52" s="114">
        <v>0</v>
      </c>
      <c r="O52" s="114">
        <v>0</v>
      </c>
      <c r="P52" s="114">
        <f t="shared" si="0"/>
        <v>26</v>
      </c>
      <c r="Q52" s="114"/>
    </row>
    <row r="53" spans="1:17" ht="25.5" x14ac:dyDescent="0.2">
      <c r="A53" s="113">
        <v>42</v>
      </c>
      <c r="B53" s="114" t="s">
        <v>417</v>
      </c>
      <c r="C53" s="114" t="s">
        <v>418</v>
      </c>
      <c r="D53" s="114" t="s">
        <v>419</v>
      </c>
      <c r="E53" s="114" t="s">
        <v>997</v>
      </c>
      <c r="F53" s="114">
        <v>6</v>
      </c>
      <c r="G53" s="114" t="s">
        <v>992</v>
      </c>
      <c r="H53" s="114">
        <v>0.4</v>
      </c>
      <c r="I53" s="114">
        <f t="shared" si="1"/>
        <v>11</v>
      </c>
      <c r="J53" s="114">
        <v>0</v>
      </c>
      <c r="K53" s="114">
        <v>0</v>
      </c>
      <c r="L53" s="114">
        <v>11</v>
      </c>
      <c r="M53" s="114">
        <v>0</v>
      </c>
      <c r="N53" s="114">
        <v>0</v>
      </c>
      <c r="O53" s="114">
        <v>0</v>
      </c>
      <c r="P53" s="114">
        <f t="shared" si="0"/>
        <v>11</v>
      </c>
      <c r="Q53" s="114"/>
    </row>
    <row r="54" spans="1:17" ht="25.5" x14ac:dyDescent="0.2">
      <c r="A54" s="113">
        <v>43</v>
      </c>
      <c r="B54" s="114" t="s">
        <v>417</v>
      </c>
      <c r="C54" s="114" t="s">
        <v>418</v>
      </c>
      <c r="D54" s="114" t="s">
        <v>419</v>
      </c>
      <c r="E54" s="114" t="s">
        <v>374</v>
      </c>
      <c r="F54" s="114">
        <v>6</v>
      </c>
      <c r="G54" s="114" t="s">
        <v>440</v>
      </c>
      <c r="H54" s="114">
        <v>0.4</v>
      </c>
      <c r="I54" s="114">
        <f t="shared" si="1"/>
        <v>58</v>
      </c>
      <c r="J54" s="114">
        <v>0</v>
      </c>
      <c r="K54" s="114">
        <v>0</v>
      </c>
      <c r="L54" s="114">
        <v>58</v>
      </c>
      <c r="M54" s="114">
        <v>0</v>
      </c>
      <c r="N54" s="114">
        <v>0</v>
      </c>
      <c r="O54" s="114">
        <v>0</v>
      </c>
      <c r="P54" s="114">
        <f t="shared" si="0"/>
        <v>58</v>
      </c>
      <c r="Q54" s="114"/>
    </row>
    <row r="55" spans="1:17" ht="25.5" x14ac:dyDescent="0.2">
      <c r="A55" s="113">
        <v>44</v>
      </c>
      <c r="B55" s="114" t="s">
        <v>417</v>
      </c>
      <c r="C55" s="114" t="s">
        <v>418</v>
      </c>
      <c r="D55" s="114" t="s">
        <v>419</v>
      </c>
      <c r="E55" s="114" t="s">
        <v>468</v>
      </c>
      <c r="F55" s="114">
        <v>6</v>
      </c>
      <c r="G55" s="114"/>
      <c r="H55" s="114"/>
      <c r="I55" s="114">
        <f t="shared" si="1"/>
        <v>4</v>
      </c>
      <c r="J55" s="114">
        <v>0</v>
      </c>
      <c r="K55" s="114">
        <v>0</v>
      </c>
      <c r="L55" s="114">
        <v>4</v>
      </c>
      <c r="M55" s="114">
        <v>0</v>
      </c>
      <c r="N55" s="114">
        <v>0</v>
      </c>
      <c r="O55" s="114">
        <v>0</v>
      </c>
      <c r="P55" s="114">
        <f t="shared" si="0"/>
        <v>4</v>
      </c>
      <c r="Q55" s="114"/>
    </row>
    <row r="56" spans="1:17" ht="25.5" x14ac:dyDescent="0.2">
      <c r="A56" s="113">
        <v>45</v>
      </c>
      <c r="B56" s="114" t="s">
        <v>417</v>
      </c>
      <c r="C56" s="114" t="s">
        <v>418</v>
      </c>
      <c r="D56" s="114" t="s">
        <v>469</v>
      </c>
      <c r="E56" s="114" t="s">
        <v>470</v>
      </c>
      <c r="F56" s="114">
        <v>6</v>
      </c>
      <c r="G56" s="114" t="s">
        <v>471</v>
      </c>
      <c r="H56" s="114">
        <v>0.4</v>
      </c>
      <c r="I56" s="114">
        <f t="shared" si="1"/>
        <v>23</v>
      </c>
      <c r="J56" s="114">
        <v>0</v>
      </c>
      <c r="K56" s="114">
        <v>0</v>
      </c>
      <c r="L56" s="114">
        <v>23</v>
      </c>
      <c r="M56" s="114">
        <v>0</v>
      </c>
      <c r="N56" s="114">
        <v>0</v>
      </c>
      <c r="O56" s="114">
        <v>2</v>
      </c>
      <c r="P56" s="114">
        <f t="shared" si="0"/>
        <v>21</v>
      </c>
      <c r="Q56" s="114"/>
    </row>
    <row r="57" spans="1:17" ht="25.5" x14ac:dyDescent="0.2">
      <c r="A57" s="113">
        <v>46</v>
      </c>
      <c r="B57" s="114" t="s">
        <v>417</v>
      </c>
      <c r="C57" s="114" t="s">
        <v>418</v>
      </c>
      <c r="D57" s="114" t="s">
        <v>469</v>
      </c>
      <c r="E57" s="114" t="s">
        <v>472</v>
      </c>
      <c r="F57" s="114">
        <v>6</v>
      </c>
      <c r="G57" s="114" t="s">
        <v>473</v>
      </c>
      <c r="H57" s="114">
        <v>0.4</v>
      </c>
      <c r="I57" s="114">
        <f t="shared" si="1"/>
        <v>2</v>
      </c>
      <c r="J57" s="114">
        <v>0</v>
      </c>
      <c r="K57" s="114">
        <v>0</v>
      </c>
      <c r="L57" s="114">
        <v>2</v>
      </c>
      <c r="M57" s="114">
        <v>0</v>
      </c>
      <c r="N57" s="114">
        <v>0</v>
      </c>
      <c r="O57" s="114">
        <v>0</v>
      </c>
      <c r="P57" s="114">
        <f t="shared" si="0"/>
        <v>2</v>
      </c>
      <c r="Q57" s="114"/>
    </row>
    <row r="58" spans="1:17" ht="25.5" x14ac:dyDescent="0.2">
      <c r="A58" s="113">
        <v>47</v>
      </c>
      <c r="B58" s="114" t="s">
        <v>417</v>
      </c>
      <c r="C58" s="114" t="s">
        <v>418</v>
      </c>
      <c r="D58" s="114" t="s">
        <v>469</v>
      </c>
      <c r="E58" s="114" t="s">
        <v>320</v>
      </c>
      <c r="F58" s="114">
        <v>6</v>
      </c>
      <c r="G58" s="114" t="s">
        <v>439</v>
      </c>
      <c r="H58" s="114">
        <v>0.4</v>
      </c>
      <c r="I58" s="114">
        <f t="shared" si="1"/>
        <v>108</v>
      </c>
      <c r="J58" s="114">
        <v>0</v>
      </c>
      <c r="K58" s="114">
        <v>0</v>
      </c>
      <c r="L58" s="114">
        <v>108</v>
      </c>
      <c r="M58" s="114">
        <v>0</v>
      </c>
      <c r="N58" s="114">
        <v>0</v>
      </c>
      <c r="O58" s="114">
        <v>1</v>
      </c>
      <c r="P58" s="114">
        <f t="shared" si="0"/>
        <v>107</v>
      </c>
      <c r="Q58" s="114"/>
    </row>
    <row r="59" spans="1:17" ht="25.5" x14ac:dyDescent="0.2">
      <c r="A59" s="113">
        <v>48</v>
      </c>
      <c r="B59" s="114" t="s">
        <v>417</v>
      </c>
      <c r="C59" s="114" t="s">
        <v>418</v>
      </c>
      <c r="D59" s="114" t="s">
        <v>469</v>
      </c>
      <c r="E59" s="114" t="s">
        <v>367</v>
      </c>
      <c r="F59" s="114">
        <v>6</v>
      </c>
      <c r="G59" s="114" t="s">
        <v>474</v>
      </c>
      <c r="H59" s="114">
        <v>0.4</v>
      </c>
      <c r="I59" s="114">
        <f t="shared" si="1"/>
        <v>57</v>
      </c>
      <c r="J59" s="114">
        <v>0</v>
      </c>
      <c r="K59" s="114">
        <v>0</v>
      </c>
      <c r="L59" s="114">
        <v>57</v>
      </c>
      <c r="M59" s="114">
        <v>0</v>
      </c>
      <c r="N59" s="114">
        <v>0</v>
      </c>
      <c r="O59" s="114">
        <v>0</v>
      </c>
      <c r="P59" s="114">
        <f t="shared" si="0"/>
        <v>57</v>
      </c>
      <c r="Q59" s="114"/>
    </row>
    <row r="60" spans="1:17" ht="25.5" x14ac:dyDescent="0.2">
      <c r="A60" s="113">
        <v>49</v>
      </c>
      <c r="B60" s="114" t="s">
        <v>417</v>
      </c>
      <c r="C60" s="114" t="s">
        <v>418</v>
      </c>
      <c r="D60" s="114" t="s">
        <v>469</v>
      </c>
      <c r="E60" s="114" t="s">
        <v>372</v>
      </c>
      <c r="F60" s="114">
        <v>6</v>
      </c>
      <c r="G60" s="114" t="s">
        <v>475</v>
      </c>
      <c r="H60" s="114">
        <v>0.4</v>
      </c>
      <c r="I60" s="114">
        <f t="shared" si="1"/>
        <v>4</v>
      </c>
      <c r="J60" s="114">
        <v>0</v>
      </c>
      <c r="K60" s="114">
        <v>0</v>
      </c>
      <c r="L60" s="114">
        <v>4</v>
      </c>
      <c r="M60" s="114">
        <v>0</v>
      </c>
      <c r="N60" s="114">
        <v>0</v>
      </c>
      <c r="O60" s="114">
        <v>0</v>
      </c>
      <c r="P60" s="114">
        <f t="shared" si="0"/>
        <v>4</v>
      </c>
      <c r="Q60" s="114"/>
    </row>
    <row r="61" spans="1:17" ht="25.5" x14ac:dyDescent="0.2">
      <c r="A61" s="113">
        <v>50</v>
      </c>
      <c r="B61" s="114" t="s">
        <v>417</v>
      </c>
      <c r="C61" s="114" t="s">
        <v>418</v>
      </c>
      <c r="D61" s="114" t="s">
        <v>469</v>
      </c>
      <c r="E61" s="114" t="s">
        <v>476</v>
      </c>
      <c r="F61" s="114">
        <v>6</v>
      </c>
      <c r="G61" s="114" t="s">
        <v>477</v>
      </c>
      <c r="H61" s="114">
        <v>0.4</v>
      </c>
      <c r="I61" s="114">
        <f t="shared" si="1"/>
        <v>5</v>
      </c>
      <c r="J61" s="114">
        <v>0</v>
      </c>
      <c r="K61" s="114">
        <v>0</v>
      </c>
      <c r="L61" s="114">
        <v>5</v>
      </c>
      <c r="M61" s="114">
        <v>0</v>
      </c>
      <c r="N61" s="114">
        <v>0</v>
      </c>
      <c r="O61" s="114">
        <v>0</v>
      </c>
      <c r="P61" s="114">
        <f t="shared" si="0"/>
        <v>5</v>
      </c>
      <c r="Q61" s="114"/>
    </row>
    <row r="62" spans="1:17" ht="25.5" x14ac:dyDescent="0.2">
      <c r="A62" s="113">
        <v>51</v>
      </c>
      <c r="B62" s="114" t="s">
        <v>417</v>
      </c>
      <c r="C62" s="114" t="s">
        <v>418</v>
      </c>
      <c r="D62" s="114" t="s">
        <v>469</v>
      </c>
      <c r="E62" s="114" t="s">
        <v>318</v>
      </c>
      <c r="F62" s="114">
        <v>6</v>
      </c>
      <c r="G62" s="114" t="s">
        <v>478</v>
      </c>
      <c r="H62" s="114">
        <v>0.4</v>
      </c>
      <c r="I62" s="114">
        <f t="shared" si="1"/>
        <v>79</v>
      </c>
      <c r="J62" s="114">
        <v>0</v>
      </c>
      <c r="K62" s="114">
        <v>0</v>
      </c>
      <c r="L62" s="114">
        <v>79</v>
      </c>
      <c r="M62" s="114">
        <v>0</v>
      </c>
      <c r="N62" s="114">
        <v>0</v>
      </c>
      <c r="O62" s="114">
        <v>0</v>
      </c>
      <c r="P62" s="114">
        <f t="shared" si="0"/>
        <v>79</v>
      </c>
      <c r="Q62" s="114"/>
    </row>
    <row r="63" spans="1:17" ht="25.5" x14ac:dyDescent="0.2">
      <c r="A63" s="113">
        <v>52</v>
      </c>
      <c r="B63" s="114" t="s">
        <v>417</v>
      </c>
      <c r="C63" s="114" t="s">
        <v>418</v>
      </c>
      <c r="D63" s="114" t="s">
        <v>469</v>
      </c>
      <c r="E63" s="114" t="s">
        <v>479</v>
      </c>
      <c r="F63" s="114">
        <v>6</v>
      </c>
      <c r="G63" s="114" t="s">
        <v>480</v>
      </c>
      <c r="H63" s="114">
        <v>0.4</v>
      </c>
      <c r="I63" s="114">
        <f t="shared" si="1"/>
        <v>4</v>
      </c>
      <c r="J63" s="114">
        <v>0</v>
      </c>
      <c r="K63" s="114">
        <v>0</v>
      </c>
      <c r="L63" s="114">
        <v>4</v>
      </c>
      <c r="M63" s="114">
        <v>0</v>
      </c>
      <c r="N63" s="114">
        <v>0</v>
      </c>
      <c r="O63" s="114">
        <v>0</v>
      </c>
      <c r="P63" s="114">
        <f t="shared" si="0"/>
        <v>4</v>
      </c>
      <c r="Q63" s="114"/>
    </row>
    <row r="64" spans="1:17" ht="25.5" x14ac:dyDescent="0.2">
      <c r="A64" s="113">
        <v>53</v>
      </c>
      <c r="B64" s="114" t="s">
        <v>417</v>
      </c>
      <c r="C64" s="114" t="s">
        <v>418</v>
      </c>
      <c r="D64" s="114" t="s">
        <v>469</v>
      </c>
      <c r="E64" s="114" t="s">
        <v>481</v>
      </c>
      <c r="F64" s="114">
        <v>6</v>
      </c>
      <c r="G64" s="114" t="s">
        <v>482</v>
      </c>
      <c r="H64" s="114">
        <v>0.4</v>
      </c>
      <c r="I64" s="114">
        <f t="shared" si="1"/>
        <v>5</v>
      </c>
      <c r="J64" s="114">
        <v>0</v>
      </c>
      <c r="K64" s="114">
        <v>0</v>
      </c>
      <c r="L64" s="114">
        <v>5</v>
      </c>
      <c r="M64" s="114">
        <v>0</v>
      </c>
      <c r="N64" s="114">
        <v>0</v>
      </c>
      <c r="O64" s="114">
        <v>0</v>
      </c>
      <c r="P64" s="114">
        <f t="shared" si="0"/>
        <v>5</v>
      </c>
      <c r="Q64" s="114"/>
    </row>
    <row r="65" spans="1:17" ht="25.5" x14ac:dyDescent="0.2">
      <c r="A65" s="113">
        <v>54</v>
      </c>
      <c r="B65" s="114" t="s">
        <v>417</v>
      </c>
      <c r="C65" s="114" t="s">
        <v>418</v>
      </c>
      <c r="D65" s="114" t="s">
        <v>469</v>
      </c>
      <c r="E65" s="114" t="s">
        <v>483</v>
      </c>
      <c r="F65" s="114">
        <v>6</v>
      </c>
      <c r="G65" s="114" t="s">
        <v>484</v>
      </c>
      <c r="H65" s="114">
        <v>0.4</v>
      </c>
      <c r="I65" s="114">
        <f t="shared" si="1"/>
        <v>75</v>
      </c>
      <c r="J65" s="114">
        <v>0</v>
      </c>
      <c r="K65" s="114">
        <v>0</v>
      </c>
      <c r="L65" s="114">
        <v>75</v>
      </c>
      <c r="M65" s="114">
        <v>0</v>
      </c>
      <c r="N65" s="114">
        <v>0</v>
      </c>
      <c r="O65" s="114">
        <v>0</v>
      </c>
      <c r="P65" s="114">
        <f t="shared" si="0"/>
        <v>75</v>
      </c>
      <c r="Q65" s="114"/>
    </row>
    <row r="66" spans="1:17" ht="25.5" x14ac:dyDescent="0.2">
      <c r="A66" s="113">
        <v>55</v>
      </c>
      <c r="B66" s="114" t="s">
        <v>417</v>
      </c>
      <c r="C66" s="114" t="s">
        <v>418</v>
      </c>
      <c r="D66" s="114" t="s">
        <v>469</v>
      </c>
      <c r="E66" s="114" t="s">
        <v>370</v>
      </c>
      <c r="F66" s="114">
        <v>6</v>
      </c>
      <c r="G66" s="114" t="s">
        <v>485</v>
      </c>
      <c r="H66" s="114">
        <v>0.4</v>
      </c>
      <c r="I66" s="114">
        <f t="shared" si="1"/>
        <v>5</v>
      </c>
      <c r="J66" s="114">
        <v>0</v>
      </c>
      <c r="K66" s="114">
        <v>0</v>
      </c>
      <c r="L66" s="114">
        <v>5</v>
      </c>
      <c r="M66" s="114">
        <v>0</v>
      </c>
      <c r="N66" s="114">
        <v>0</v>
      </c>
      <c r="O66" s="114">
        <v>0</v>
      </c>
      <c r="P66" s="114">
        <f t="shared" si="0"/>
        <v>5</v>
      </c>
      <c r="Q66" s="114"/>
    </row>
    <row r="67" spans="1:17" ht="25.5" x14ac:dyDescent="0.2">
      <c r="A67" s="113">
        <v>56</v>
      </c>
      <c r="B67" s="114" t="s">
        <v>417</v>
      </c>
      <c r="C67" s="114" t="s">
        <v>418</v>
      </c>
      <c r="D67" s="114" t="s">
        <v>469</v>
      </c>
      <c r="E67" s="114" t="s">
        <v>486</v>
      </c>
      <c r="F67" s="114">
        <v>6</v>
      </c>
      <c r="G67" s="114" t="s">
        <v>487</v>
      </c>
      <c r="H67" s="114">
        <v>0.4</v>
      </c>
      <c r="I67" s="114">
        <f t="shared" si="1"/>
        <v>8</v>
      </c>
      <c r="J67" s="114">
        <v>0</v>
      </c>
      <c r="K67" s="114">
        <v>0</v>
      </c>
      <c r="L67" s="114">
        <v>8</v>
      </c>
      <c r="M67" s="114">
        <v>0</v>
      </c>
      <c r="N67" s="114">
        <v>0</v>
      </c>
      <c r="O67" s="114">
        <v>0</v>
      </c>
      <c r="P67" s="114">
        <f t="shared" si="0"/>
        <v>8</v>
      </c>
      <c r="Q67" s="114"/>
    </row>
    <row r="68" spans="1:17" ht="25.5" x14ac:dyDescent="0.2">
      <c r="A68" s="113">
        <v>57</v>
      </c>
      <c r="B68" s="114" t="s">
        <v>417</v>
      </c>
      <c r="C68" s="114" t="s">
        <v>418</v>
      </c>
      <c r="D68" s="114" t="s">
        <v>469</v>
      </c>
      <c r="E68" s="114" t="s">
        <v>328</v>
      </c>
      <c r="F68" s="114">
        <v>6</v>
      </c>
      <c r="G68" s="114" t="s">
        <v>1001</v>
      </c>
      <c r="H68" s="114">
        <v>0.4</v>
      </c>
      <c r="I68" s="114">
        <f t="shared" si="1"/>
        <v>1</v>
      </c>
      <c r="J68" s="114">
        <v>0</v>
      </c>
      <c r="K68" s="114">
        <v>0</v>
      </c>
      <c r="L68" s="114">
        <v>1</v>
      </c>
      <c r="M68" s="114">
        <v>0</v>
      </c>
      <c r="N68" s="114">
        <v>0</v>
      </c>
      <c r="O68" s="114">
        <v>1</v>
      </c>
      <c r="P68" s="114">
        <f t="shared" si="0"/>
        <v>0</v>
      </c>
      <c r="Q68" s="114"/>
    </row>
    <row r="69" spans="1:17" ht="25.5" x14ac:dyDescent="0.2">
      <c r="A69" s="113">
        <v>58</v>
      </c>
      <c r="B69" s="114" t="s">
        <v>417</v>
      </c>
      <c r="C69" s="114" t="s">
        <v>418</v>
      </c>
      <c r="D69" s="114" t="s">
        <v>469</v>
      </c>
      <c r="E69" s="114" t="s">
        <v>373</v>
      </c>
      <c r="F69" s="114">
        <v>6</v>
      </c>
      <c r="G69" s="114" t="s">
        <v>488</v>
      </c>
      <c r="H69" s="114">
        <v>0.4</v>
      </c>
      <c r="I69" s="114">
        <f t="shared" si="1"/>
        <v>6</v>
      </c>
      <c r="J69" s="114">
        <v>0</v>
      </c>
      <c r="K69" s="114">
        <v>0</v>
      </c>
      <c r="L69" s="114">
        <v>6</v>
      </c>
      <c r="M69" s="114">
        <v>0</v>
      </c>
      <c r="N69" s="114">
        <v>0</v>
      </c>
      <c r="O69" s="114">
        <v>0</v>
      </c>
      <c r="P69" s="114">
        <f t="shared" si="0"/>
        <v>6</v>
      </c>
      <c r="Q69" s="114"/>
    </row>
    <row r="70" spans="1:17" ht="25.5" x14ac:dyDescent="0.2">
      <c r="A70" s="113">
        <v>59</v>
      </c>
      <c r="B70" s="114" t="s">
        <v>417</v>
      </c>
      <c r="C70" s="114" t="s">
        <v>418</v>
      </c>
      <c r="D70" s="114" t="s">
        <v>469</v>
      </c>
      <c r="E70" s="114" t="s">
        <v>326</v>
      </c>
      <c r="F70" s="114">
        <v>6</v>
      </c>
      <c r="G70" s="114" t="s">
        <v>1002</v>
      </c>
      <c r="H70" s="114">
        <v>0.4</v>
      </c>
      <c r="I70" s="114">
        <f t="shared" si="1"/>
        <v>1</v>
      </c>
      <c r="J70" s="114">
        <v>0</v>
      </c>
      <c r="K70" s="114">
        <v>0</v>
      </c>
      <c r="L70" s="114">
        <v>1</v>
      </c>
      <c r="M70" s="114">
        <v>0</v>
      </c>
      <c r="N70" s="114">
        <v>0</v>
      </c>
      <c r="O70" s="114">
        <v>1</v>
      </c>
      <c r="P70" s="114">
        <f t="shared" si="0"/>
        <v>0</v>
      </c>
      <c r="Q70" s="114"/>
    </row>
    <row r="71" spans="1:17" ht="25.5" x14ac:dyDescent="0.2">
      <c r="A71" s="113">
        <v>60</v>
      </c>
      <c r="B71" s="114" t="s">
        <v>417</v>
      </c>
      <c r="C71" s="114" t="s">
        <v>418</v>
      </c>
      <c r="D71" s="114" t="s">
        <v>489</v>
      </c>
      <c r="E71" s="114" t="s">
        <v>490</v>
      </c>
      <c r="F71" s="114">
        <v>6</v>
      </c>
      <c r="G71" s="114" t="s">
        <v>491</v>
      </c>
      <c r="H71" s="114">
        <v>0.4</v>
      </c>
      <c r="I71" s="114">
        <f t="shared" si="1"/>
        <v>1</v>
      </c>
      <c r="J71" s="114">
        <v>0</v>
      </c>
      <c r="K71" s="114">
        <v>1</v>
      </c>
      <c r="L71" s="114">
        <v>0</v>
      </c>
      <c r="M71" s="114">
        <v>0</v>
      </c>
      <c r="N71" s="114">
        <v>0</v>
      </c>
      <c r="O71" s="114">
        <v>0</v>
      </c>
      <c r="P71" s="114">
        <f t="shared" si="0"/>
        <v>1</v>
      </c>
      <c r="Q71" s="114"/>
    </row>
    <row r="72" spans="1:17" ht="25.5" x14ac:dyDescent="0.2">
      <c r="A72" s="113">
        <v>61</v>
      </c>
      <c r="B72" s="114" t="s">
        <v>417</v>
      </c>
      <c r="C72" s="114" t="s">
        <v>418</v>
      </c>
      <c r="D72" s="114" t="s">
        <v>489</v>
      </c>
      <c r="E72" s="114" t="s">
        <v>492</v>
      </c>
      <c r="F72" s="114">
        <v>6</v>
      </c>
      <c r="G72" s="114" t="s">
        <v>493</v>
      </c>
      <c r="H72" s="114">
        <v>0.4</v>
      </c>
      <c r="I72" s="114">
        <f t="shared" si="1"/>
        <v>4</v>
      </c>
      <c r="J72" s="114">
        <v>0</v>
      </c>
      <c r="K72" s="114">
        <v>4</v>
      </c>
      <c r="L72" s="114">
        <v>0</v>
      </c>
      <c r="M72" s="114">
        <v>0</v>
      </c>
      <c r="N72" s="114">
        <v>0</v>
      </c>
      <c r="O72" s="114">
        <v>0</v>
      </c>
      <c r="P72" s="114">
        <f t="shared" si="0"/>
        <v>4</v>
      </c>
      <c r="Q72" s="114"/>
    </row>
    <row r="73" spans="1:17" ht="25.5" x14ac:dyDescent="0.2">
      <c r="A73" s="113">
        <v>62</v>
      </c>
      <c r="B73" s="114" t="s">
        <v>417</v>
      </c>
      <c r="C73" s="114" t="s">
        <v>418</v>
      </c>
      <c r="D73" s="114" t="s">
        <v>489</v>
      </c>
      <c r="E73" s="114" t="s">
        <v>494</v>
      </c>
      <c r="F73" s="114">
        <v>6</v>
      </c>
      <c r="G73" s="114" t="s">
        <v>495</v>
      </c>
      <c r="H73" s="114">
        <v>0.4</v>
      </c>
      <c r="I73" s="114">
        <f t="shared" si="1"/>
        <v>71</v>
      </c>
      <c r="J73" s="114">
        <v>0</v>
      </c>
      <c r="K73" s="114">
        <v>0</v>
      </c>
      <c r="L73" s="114">
        <v>71</v>
      </c>
      <c r="M73" s="114">
        <v>0</v>
      </c>
      <c r="N73" s="114">
        <v>0</v>
      </c>
      <c r="O73" s="114">
        <v>0</v>
      </c>
      <c r="P73" s="114">
        <f t="shared" si="0"/>
        <v>71</v>
      </c>
      <c r="Q73" s="114"/>
    </row>
    <row r="74" spans="1:17" ht="25.5" x14ac:dyDescent="0.2">
      <c r="A74" s="113">
        <v>63</v>
      </c>
      <c r="B74" s="114" t="s">
        <v>417</v>
      </c>
      <c r="C74" s="114" t="s">
        <v>418</v>
      </c>
      <c r="D74" s="114" t="s">
        <v>489</v>
      </c>
      <c r="E74" s="114" t="s">
        <v>496</v>
      </c>
      <c r="F74" s="114">
        <v>6</v>
      </c>
      <c r="G74" s="114" t="s">
        <v>497</v>
      </c>
      <c r="H74" s="114">
        <v>0.4</v>
      </c>
      <c r="I74" s="114">
        <f t="shared" si="1"/>
        <v>148</v>
      </c>
      <c r="J74" s="114">
        <v>0</v>
      </c>
      <c r="K74" s="114">
        <v>0</v>
      </c>
      <c r="L74" s="114">
        <v>148</v>
      </c>
      <c r="M74" s="114">
        <v>0</v>
      </c>
      <c r="N74" s="114">
        <v>0</v>
      </c>
      <c r="O74" s="114">
        <v>0</v>
      </c>
      <c r="P74" s="114">
        <f t="shared" si="0"/>
        <v>148</v>
      </c>
      <c r="Q74" s="114"/>
    </row>
    <row r="75" spans="1:17" ht="25.5" x14ac:dyDescent="0.2">
      <c r="A75" s="113">
        <v>64</v>
      </c>
      <c r="B75" s="114" t="s">
        <v>417</v>
      </c>
      <c r="C75" s="114" t="s">
        <v>418</v>
      </c>
      <c r="D75" s="114" t="s">
        <v>489</v>
      </c>
      <c r="E75" s="114" t="s">
        <v>498</v>
      </c>
      <c r="F75" s="114">
        <v>6</v>
      </c>
      <c r="G75" s="114" t="s">
        <v>499</v>
      </c>
      <c r="H75" s="114">
        <v>0.4</v>
      </c>
      <c r="I75" s="114">
        <f t="shared" si="1"/>
        <v>3</v>
      </c>
      <c r="J75" s="114">
        <v>0</v>
      </c>
      <c r="K75" s="114">
        <v>0</v>
      </c>
      <c r="L75" s="114">
        <v>3</v>
      </c>
      <c r="M75" s="114">
        <v>0</v>
      </c>
      <c r="N75" s="114">
        <v>0</v>
      </c>
      <c r="O75" s="114">
        <v>0</v>
      </c>
      <c r="P75" s="114">
        <f t="shared" si="0"/>
        <v>3</v>
      </c>
      <c r="Q75" s="114"/>
    </row>
    <row r="76" spans="1:17" ht="25.5" x14ac:dyDescent="0.2">
      <c r="A76" s="113">
        <v>65</v>
      </c>
      <c r="B76" s="114" t="s">
        <v>417</v>
      </c>
      <c r="C76" s="114" t="s">
        <v>418</v>
      </c>
      <c r="D76" s="114" t="s">
        <v>489</v>
      </c>
      <c r="E76" s="114" t="s">
        <v>500</v>
      </c>
      <c r="F76" s="114">
        <v>6</v>
      </c>
      <c r="G76" s="114" t="s">
        <v>501</v>
      </c>
      <c r="H76" s="114">
        <v>0.4</v>
      </c>
      <c r="I76" s="114">
        <f t="shared" si="1"/>
        <v>37</v>
      </c>
      <c r="J76" s="114">
        <v>0</v>
      </c>
      <c r="K76" s="114">
        <v>0</v>
      </c>
      <c r="L76" s="114">
        <v>37</v>
      </c>
      <c r="M76" s="114">
        <v>0</v>
      </c>
      <c r="N76" s="114">
        <v>0</v>
      </c>
      <c r="O76" s="114">
        <v>0</v>
      </c>
      <c r="P76" s="114">
        <f t="shared" si="0"/>
        <v>37</v>
      </c>
      <c r="Q76" s="114"/>
    </row>
    <row r="77" spans="1:17" ht="25.5" x14ac:dyDescent="0.2">
      <c r="A77" s="113">
        <v>66</v>
      </c>
      <c r="B77" s="114" t="s">
        <v>417</v>
      </c>
      <c r="C77" s="114" t="s">
        <v>418</v>
      </c>
      <c r="D77" s="114" t="s">
        <v>489</v>
      </c>
      <c r="E77" s="114" t="s">
        <v>502</v>
      </c>
      <c r="F77" s="114">
        <v>6</v>
      </c>
      <c r="G77" s="114" t="s">
        <v>1003</v>
      </c>
      <c r="H77" s="114">
        <v>0.4</v>
      </c>
      <c r="I77" s="114">
        <f t="shared" ref="I77:I140" si="2">SUM(J77:L77)</f>
        <v>1</v>
      </c>
      <c r="J77" s="114">
        <v>0</v>
      </c>
      <c r="K77" s="114">
        <v>0</v>
      </c>
      <c r="L77" s="114">
        <v>1</v>
      </c>
      <c r="M77" s="114">
        <v>0</v>
      </c>
      <c r="N77" s="114">
        <v>0</v>
      </c>
      <c r="O77" s="114">
        <v>0</v>
      </c>
      <c r="P77" s="114">
        <f t="shared" si="0"/>
        <v>1</v>
      </c>
      <c r="Q77" s="114"/>
    </row>
    <row r="78" spans="1:17" ht="25.5" x14ac:dyDescent="0.2">
      <c r="A78" s="113">
        <v>67</v>
      </c>
      <c r="B78" s="114" t="s">
        <v>417</v>
      </c>
      <c r="C78" s="114" t="s">
        <v>418</v>
      </c>
      <c r="D78" s="114" t="s">
        <v>489</v>
      </c>
      <c r="E78" s="114" t="s">
        <v>503</v>
      </c>
      <c r="F78" s="114">
        <v>6</v>
      </c>
      <c r="G78" s="114" t="s">
        <v>1004</v>
      </c>
      <c r="H78" s="114">
        <v>0.4</v>
      </c>
      <c r="I78" s="114">
        <f t="shared" si="2"/>
        <v>2</v>
      </c>
      <c r="J78" s="114">
        <v>0</v>
      </c>
      <c r="K78" s="114">
        <v>0</v>
      </c>
      <c r="L78" s="114">
        <v>2</v>
      </c>
      <c r="M78" s="114">
        <v>0</v>
      </c>
      <c r="N78" s="114">
        <v>0</v>
      </c>
      <c r="O78" s="114">
        <v>0</v>
      </c>
      <c r="P78" s="114">
        <f t="shared" si="0"/>
        <v>2</v>
      </c>
      <c r="Q78" s="114"/>
    </row>
    <row r="79" spans="1:17" ht="25.5" x14ac:dyDescent="0.2">
      <c r="A79" s="113">
        <v>68</v>
      </c>
      <c r="B79" s="114" t="s">
        <v>417</v>
      </c>
      <c r="C79" s="114" t="s">
        <v>418</v>
      </c>
      <c r="D79" s="114" t="s">
        <v>489</v>
      </c>
      <c r="E79" s="114" t="s">
        <v>504</v>
      </c>
      <c r="F79" s="114">
        <v>6</v>
      </c>
      <c r="G79" s="114" t="s">
        <v>1005</v>
      </c>
      <c r="H79" s="114">
        <v>0.4</v>
      </c>
      <c r="I79" s="114">
        <f t="shared" si="2"/>
        <v>1</v>
      </c>
      <c r="J79" s="114">
        <v>0</v>
      </c>
      <c r="K79" s="114">
        <v>0</v>
      </c>
      <c r="L79" s="114">
        <v>1</v>
      </c>
      <c r="M79" s="114">
        <v>0</v>
      </c>
      <c r="N79" s="114">
        <v>0</v>
      </c>
      <c r="O79" s="114">
        <v>1</v>
      </c>
      <c r="P79" s="114">
        <f t="shared" si="0"/>
        <v>0</v>
      </c>
      <c r="Q79" s="114"/>
    </row>
    <row r="80" spans="1:17" ht="25.5" x14ac:dyDescent="0.2">
      <c r="A80" s="113">
        <v>69</v>
      </c>
      <c r="B80" s="114" t="s">
        <v>417</v>
      </c>
      <c r="C80" s="114" t="s">
        <v>418</v>
      </c>
      <c r="D80" s="114" t="s">
        <v>489</v>
      </c>
      <c r="E80" s="114" t="s">
        <v>505</v>
      </c>
      <c r="F80" s="114">
        <v>6</v>
      </c>
      <c r="G80" s="114" t="s">
        <v>1006</v>
      </c>
      <c r="H80" s="114">
        <v>0.4</v>
      </c>
      <c r="I80" s="114">
        <f t="shared" si="2"/>
        <v>1</v>
      </c>
      <c r="J80" s="114">
        <v>0</v>
      </c>
      <c r="K80" s="114">
        <v>0</v>
      </c>
      <c r="L80" s="114">
        <v>1</v>
      </c>
      <c r="M80" s="114">
        <v>0</v>
      </c>
      <c r="N80" s="114">
        <v>0</v>
      </c>
      <c r="O80" s="114">
        <v>1</v>
      </c>
      <c r="P80" s="114">
        <f t="shared" si="0"/>
        <v>0</v>
      </c>
      <c r="Q80" s="114"/>
    </row>
    <row r="81" spans="1:17" ht="25.5" x14ac:dyDescent="0.2">
      <c r="A81" s="113">
        <v>70</v>
      </c>
      <c r="B81" s="114" t="s">
        <v>417</v>
      </c>
      <c r="C81" s="114" t="s">
        <v>418</v>
      </c>
      <c r="D81" s="114" t="s">
        <v>489</v>
      </c>
      <c r="E81" s="114" t="s">
        <v>506</v>
      </c>
      <c r="F81" s="114">
        <v>6</v>
      </c>
      <c r="G81" s="114" t="s">
        <v>507</v>
      </c>
      <c r="H81" s="114">
        <v>0.4</v>
      </c>
      <c r="I81" s="114">
        <f t="shared" si="2"/>
        <v>3</v>
      </c>
      <c r="J81" s="114">
        <v>0</v>
      </c>
      <c r="K81" s="114">
        <v>0</v>
      </c>
      <c r="L81" s="114">
        <v>3</v>
      </c>
      <c r="M81" s="114">
        <v>0</v>
      </c>
      <c r="N81" s="114">
        <v>0</v>
      </c>
      <c r="O81" s="114">
        <v>1</v>
      </c>
      <c r="P81" s="114">
        <f t="shared" ref="P81:P144" si="3">I81-O81</f>
        <v>2</v>
      </c>
      <c r="Q81" s="114"/>
    </row>
    <row r="82" spans="1:17" ht="25.5" x14ac:dyDescent="0.2">
      <c r="A82" s="113">
        <v>71</v>
      </c>
      <c r="B82" s="114" t="s">
        <v>417</v>
      </c>
      <c r="C82" s="114" t="s">
        <v>418</v>
      </c>
      <c r="D82" s="114" t="s">
        <v>508</v>
      </c>
      <c r="E82" s="114" t="s">
        <v>317</v>
      </c>
      <c r="F82" s="114">
        <v>6</v>
      </c>
      <c r="G82" s="114" t="s">
        <v>509</v>
      </c>
      <c r="H82" s="114">
        <v>0.4</v>
      </c>
      <c r="I82" s="114">
        <f t="shared" si="2"/>
        <v>103</v>
      </c>
      <c r="J82" s="114">
        <v>0</v>
      </c>
      <c r="K82" s="114">
        <v>0</v>
      </c>
      <c r="L82" s="114">
        <v>103</v>
      </c>
      <c r="M82" s="114">
        <v>0</v>
      </c>
      <c r="N82" s="114">
        <v>0</v>
      </c>
      <c r="O82" s="114">
        <v>0</v>
      </c>
      <c r="P82" s="114">
        <f t="shared" si="3"/>
        <v>103</v>
      </c>
      <c r="Q82" s="114"/>
    </row>
    <row r="83" spans="1:17" ht="25.5" x14ac:dyDescent="0.2">
      <c r="A83" s="113">
        <v>72</v>
      </c>
      <c r="B83" s="114" t="s">
        <v>417</v>
      </c>
      <c r="C83" s="114" t="s">
        <v>418</v>
      </c>
      <c r="D83" s="114" t="s">
        <v>508</v>
      </c>
      <c r="E83" s="114" t="s">
        <v>510</v>
      </c>
      <c r="F83" s="114">
        <v>6</v>
      </c>
      <c r="G83" s="114" t="s">
        <v>511</v>
      </c>
      <c r="H83" s="114">
        <v>0.4</v>
      </c>
      <c r="I83" s="114">
        <f t="shared" si="2"/>
        <v>28</v>
      </c>
      <c r="J83" s="114">
        <v>0</v>
      </c>
      <c r="K83" s="114">
        <v>1</v>
      </c>
      <c r="L83" s="114">
        <v>27</v>
      </c>
      <c r="M83" s="114">
        <v>0</v>
      </c>
      <c r="N83" s="114">
        <v>0</v>
      </c>
      <c r="O83" s="114">
        <v>0</v>
      </c>
      <c r="P83" s="114">
        <f t="shared" si="3"/>
        <v>28</v>
      </c>
      <c r="Q83" s="114"/>
    </row>
    <row r="84" spans="1:17" ht="25.5" x14ac:dyDescent="0.2">
      <c r="A84" s="113">
        <v>73</v>
      </c>
      <c r="B84" s="114" t="s">
        <v>417</v>
      </c>
      <c r="C84" s="114" t="s">
        <v>418</v>
      </c>
      <c r="D84" s="114" t="s">
        <v>508</v>
      </c>
      <c r="E84" s="114" t="s">
        <v>512</v>
      </c>
      <c r="F84" s="114">
        <v>6</v>
      </c>
      <c r="G84" s="114" t="s">
        <v>513</v>
      </c>
      <c r="H84" s="114">
        <v>0.4</v>
      </c>
      <c r="I84" s="114">
        <f t="shared" si="2"/>
        <v>7</v>
      </c>
      <c r="J84" s="114">
        <v>0</v>
      </c>
      <c r="K84" s="114">
        <v>0</v>
      </c>
      <c r="L84" s="114">
        <v>7</v>
      </c>
      <c r="M84" s="114">
        <v>0</v>
      </c>
      <c r="N84" s="114">
        <v>0</v>
      </c>
      <c r="O84" s="114">
        <v>0</v>
      </c>
      <c r="P84" s="114">
        <f t="shared" si="3"/>
        <v>7</v>
      </c>
      <c r="Q84" s="114"/>
    </row>
    <row r="85" spans="1:17" ht="25.5" x14ac:dyDescent="0.2">
      <c r="A85" s="113">
        <v>74</v>
      </c>
      <c r="B85" s="114" t="s">
        <v>417</v>
      </c>
      <c r="C85" s="114" t="s">
        <v>418</v>
      </c>
      <c r="D85" s="114" t="s">
        <v>508</v>
      </c>
      <c r="E85" s="114" t="s">
        <v>357</v>
      </c>
      <c r="F85" s="114">
        <v>6</v>
      </c>
      <c r="G85" s="114" t="s">
        <v>514</v>
      </c>
      <c r="H85" s="114">
        <v>0.4</v>
      </c>
      <c r="I85" s="114">
        <f t="shared" si="2"/>
        <v>108</v>
      </c>
      <c r="J85" s="114">
        <v>0</v>
      </c>
      <c r="K85" s="114">
        <v>0</v>
      </c>
      <c r="L85" s="114">
        <v>108</v>
      </c>
      <c r="M85" s="114">
        <v>0</v>
      </c>
      <c r="N85" s="114">
        <v>0</v>
      </c>
      <c r="O85" s="114">
        <v>0</v>
      </c>
      <c r="P85" s="114">
        <f t="shared" si="3"/>
        <v>108</v>
      </c>
      <c r="Q85" s="114"/>
    </row>
    <row r="86" spans="1:17" ht="25.5" x14ac:dyDescent="0.2">
      <c r="A86" s="113">
        <v>75</v>
      </c>
      <c r="B86" s="114" t="s">
        <v>417</v>
      </c>
      <c r="C86" s="114" t="s">
        <v>418</v>
      </c>
      <c r="D86" s="114" t="s">
        <v>508</v>
      </c>
      <c r="E86" s="114" t="s">
        <v>515</v>
      </c>
      <c r="F86" s="114">
        <v>6</v>
      </c>
      <c r="G86" s="114" t="s">
        <v>516</v>
      </c>
      <c r="H86" s="114">
        <v>0.4</v>
      </c>
      <c r="I86" s="114">
        <f t="shared" si="2"/>
        <v>107</v>
      </c>
      <c r="J86" s="114">
        <v>0</v>
      </c>
      <c r="K86" s="114">
        <v>0</v>
      </c>
      <c r="L86" s="114">
        <v>107</v>
      </c>
      <c r="M86" s="114">
        <v>0</v>
      </c>
      <c r="N86" s="114">
        <v>0</v>
      </c>
      <c r="O86" s="114">
        <v>5</v>
      </c>
      <c r="P86" s="114">
        <f t="shared" si="3"/>
        <v>102</v>
      </c>
      <c r="Q86" s="114"/>
    </row>
    <row r="87" spans="1:17" ht="25.5" x14ac:dyDescent="0.2">
      <c r="A87" s="113">
        <v>76</v>
      </c>
      <c r="B87" s="114" t="s">
        <v>417</v>
      </c>
      <c r="C87" s="114" t="s">
        <v>418</v>
      </c>
      <c r="D87" s="114" t="s">
        <v>508</v>
      </c>
      <c r="E87" s="114" t="s">
        <v>517</v>
      </c>
      <c r="F87" s="114">
        <v>6</v>
      </c>
      <c r="G87" s="114" t="s">
        <v>518</v>
      </c>
      <c r="H87" s="114">
        <v>0.4</v>
      </c>
      <c r="I87" s="114">
        <f t="shared" si="2"/>
        <v>5</v>
      </c>
      <c r="J87" s="114">
        <v>0</v>
      </c>
      <c r="K87" s="114">
        <v>0</v>
      </c>
      <c r="L87" s="114">
        <v>5</v>
      </c>
      <c r="M87" s="114">
        <v>0</v>
      </c>
      <c r="N87" s="114">
        <v>0</v>
      </c>
      <c r="O87" s="114">
        <v>0</v>
      </c>
      <c r="P87" s="114">
        <f t="shared" si="3"/>
        <v>5</v>
      </c>
      <c r="Q87" s="114"/>
    </row>
    <row r="88" spans="1:17" ht="25.5" x14ac:dyDescent="0.2">
      <c r="A88" s="113">
        <v>77</v>
      </c>
      <c r="B88" s="114" t="s">
        <v>417</v>
      </c>
      <c r="C88" s="114" t="s">
        <v>418</v>
      </c>
      <c r="D88" s="114" t="s">
        <v>508</v>
      </c>
      <c r="E88" s="114" t="s">
        <v>519</v>
      </c>
      <c r="F88" s="114">
        <v>6</v>
      </c>
      <c r="G88" s="114" t="s">
        <v>520</v>
      </c>
      <c r="H88" s="114">
        <v>0.4</v>
      </c>
      <c r="I88" s="114">
        <f t="shared" si="2"/>
        <v>1</v>
      </c>
      <c r="J88" s="114">
        <v>0</v>
      </c>
      <c r="K88" s="114">
        <v>0</v>
      </c>
      <c r="L88" s="114">
        <v>1</v>
      </c>
      <c r="M88" s="114">
        <v>0</v>
      </c>
      <c r="N88" s="114">
        <v>0</v>
      </c>
      <c r="O88" s="114">
        <v>0</v>
      </c>
      <c r="P88" s="114">
        <f t="shared" si="3"/>
        <v>1</v>
      </c>
      <c r="Q88" s="114"/>
    </row>
    <row r="89" spans="1:17" ht="25.5" x14ac:dyDescent="0.2">
      <c r="A89" s="113">
        <v>78</v>
      </c>
      <c r="B89" s="114" t="s">
        <v>417</v>
      </c>
      <c r="C89" s="114" t="s">
        <v>418</v>
      </c>
      <c r="D89" s="114" t="s">
        <v>508</v>
      </c>
      <c r="E89" s="114" t="s">
        <v>521</v>
      </c>
      <c r="F89" s="114">
        <v>6</v>
      </c>
      <c r="G89" s="114" t="s">
        <v>522</v>
      </c>
      <c r="H89" s="114">
        <v>0.4</v>
      </c>
      <c r="I89" s="114">
        <f t="shared" si="2"/>
        <v>61</v>
      </c>
      <c r="J89" s="114">
        <v>0</v>
      </c>
      <c r="K89" s="114">
        <v>0</v>
      </c>
      <c r="L89" s="114">
        <v>61</v>
      </c>
      <c r="M89" s="114">
        <v>0</v>
      </c>
      <c r="N89" s="114">
        <v>0</v>
      </c>
      <c r="O89" s="114">
        <v>2</v>
      </c>
      <c r="P89" s="114">
        <f t="shared" si="3"/>
        <v>59</v>
      </c>
      <c r="Q89" s="114"/>
    </row>
    <row r="90" spans="1:17" ht="25.5" x14ac:dyDescent="0.2">
      <c r="A90" s="113">
        <v>79</v>
      </c>
      <c r="B90" s="114" t="s">
        <v>417</v>
      </c>
      <c r="C90" s="114" t="s">
        <v>418</v>
      </c>
      <c r="D90" s="114" t="s">
        <v>508</v>
      </c>
      <c r="E90" s="114" t="s">
        <v>523</v>
      </c>
      <c r="F90" s="114">
        <v>6</v>
      </c>
      <c r="G90" s="114" t="s">
        <v>524</v>
      </c>
      <c r="H90" s="114">
        <v>0.4</v>
      </c>
      <c r="I90" s="114">
        <f t="shared" si="2"/>
        <v>12</v>
      </c>
      <c r="J90" s="114">
        <v>0</v>
      </c>
      <c r="K90" s="114">
        <v>0</v>
      </c>
      <c r="L90" s="114">
        <v>12</v>
      </c>
      <c r="M90" s="114">
        <v>0</v>
      </c>
      <c r="N90" s="114">
        <v>0</v>
      </c>
      <c r="O90" s="114">
        <v>1</v>
      </c>
      <c r="P90" s="114">
        <f t="shared" si="3"/>
        <v>11</v>
      </c>
      <c r="Q90" s="114"/>
    </row>
    <row r="91" spans="1:17" ht="25.5" x14ac:dyDescent="0.2">
      <c r="A91" s="113">
        <v>80</v>
      </c>
      <c r="B91" s="114" t="s">
        <v>417</v>
      </c>
      <c r="C91" s="114" t="s">
        <v>418</v>
      </c>
      <c r="D91" s="114" t="s">
        <v>508</v>
      </c>
      <c r="E91" s="114" t="s">
        <v>525</v>
      </c>
      <c r="F91" s="114">
        <v>6</v>
      </c>
      <c r="G91" s="114" t="s">
        <v>526</v>
      </c>
      <c r="H91" s="114">
        <v>0.4</v>
      </c>
      <c r="I91" s="114">
        <f t="shared" si="2"/>
        <v>8</v>
      </c>
      <c r="J91" s="114">
        <v>0</v>
      </c>
      <c r="K91" s="114">
        <v>0</v>
      </c>
      <c r="L91" s="114">
        <v>8</v>
      </c>
      <c r="M91" s="114">
        <v>0</v>
      </c>
      <c r="N91" s="114">
        <v>0</v>
      </c>
      <c r="O91" s="114">
        <v>1</v>
      </c>
      <c r="P91" s="114">
        <f t="shared" si="3"/>
        <v>7</v>
      </c>
      <c r="Q91" s="114"/>
    </row>
    <row r="92" spans="1:17" ht="25.5" x14ac:dyDescent="0.2">
      <c r="A92" s="113">
        <v>81</v>
      </c>
      <c r="B92" s="114" t="s">
        <v>417</v>
      </c>
      <c r="C92" s="114" t="s">
        <v>418</v>
      </c>
      <c r="D92" s="114" t="s">
        <v>508</v>
      </c>
      <c r="E92" s="114" t="s">
        <v>527</v>
      </c>
      <c r="F92" s="114">
        <v>6</v>
      </c>
      <c r="G92" s="114" t="s">
        <v>528</v>
      </c>
      <c r="H92" s="114">
        <v>0.4</v>
      </c>
      <c r="I92" s="114">
        <f t="shared" si="2"/>
        <v>43</v>
      </c>
      <c r="J92" s="114">
        <v>0</v>
      </c>
      <c r="K92" s="114">
        <v>1</v>
      </c>
      <c r="L92" s="114">
        <v>42</v>
      </c>
      <c r="M92" s="114">
        <v>0</v>
      </c>
      <c r="N92" s="114">
        <v>0</v>
      </c>
      <c r="O92" s="114">
        <v>1</v>
      </c>
      <c r="P92" s="114">
        <f t="shared" si="3"/>
        <v>42</v>
      </c>
      <c r="Q92" s="114"/>
    </row>
    <row r="93" spans="1:17" ht="25.5" x14ac:dyDescent="0.2">
      <c r="A93" s="113">
        <v>82</v>
      </c>
      <c r="B93" s="114" t="s">
        <v>417</v>
      </c>
      <c r="C93" s="114" t="s">
        <v>418</v>
      </c>
      <c r="D93" s="114" t="s">
        <v>508</v>
      </c>
      <c r="E93" s="114" t="s">
        <v>529</v>
      </c>
      <c r="F93" s="114">
        <v>6</v>
      </c>
      <c r="G93" s="114"/>
      <c r="H93" s="114">
        <v>0.4</v>
      </c>
      <c r="I93" s="114">
        <f t="shared" si="2"/>
        <v>1</v>
      </c>
      <c r="J93" s="114">
        <v>0</v>
      </c>
      <c r="K93" s="114">
        <v>0</v>
      </c>
      <c r="L93" s="114">
        <v>1</v>
      </c>
      <c r="M93" s="114">
        <v>0</v>
      </c>
      <c r="N93" s="114">
        <v>0</v>
      </c>
      <c r="O93" s="114">
        <v>1</v>
      </c>
      <c r="P93" s="114">
        <f t="shared" si="3"/>
        <v>0</v>
      </c>
      <c r="Q93" s="114"/>
    </row>
    <row r="94" spans="1:17" ht="25.5" x14ac:dyDescent="0.2">
      <c r="A94" s="113">
        <v>83</v>
      </c>
      <c r="B94" s="114" t="s">
        <v>417</v>
      </c>
      <c r="C94" s="114" t="s">
        <v>418</v>
      </c>
      <c r="D94" s="114" t="s">
        <v>508</v>
      </c>
      <c r="E94" s="114" t="s">
        <v>530</v>
      </c>
      <c r="F94" s="114">
        <v>6</v>
      </c>
      <c r="G94" s="114" t="s">
        <v>531</v>
      </c>
      <c r="H94" s="114">
        <v>0.4</v>
      </c>
      <c r="I94" s="114">
        <f t="shared" si="2"/>
        <v>8</v>
      </c>
      <c r="J94" s="114">
        <v>0</v>
      </c>
      <c r="K94" s="114">
        <v>0</v>
      </c>
      <c r="L94" s="114">
        <v>8</v>
      </c>
      <c r="M94" s="114">
        <v>0</v>
      </c>
      <c r="N94" s="114">
        <v>0</v>
      </c>
      <c r="O94" s="114">
        <v>0</v>
      </c>
      <c r="P94" s="114">
        <f t="shared" si="3"/>
        <v>8</v>
      </c>
      <c r="Q94" s="114"/>
    </row>
    <row r="95" spans="1:17" ht="25.5" x14ac:dyDescent="0.2">
      <c r="A95" s="113">
        <v>84</v>
      </c>
      <c r="B95" s="114" t="s">
        <v>417</v>
      </c>
      <c r="C95" s="114" t="s">
        <v>418</v>
      </c>
      <c r="D95" s="114" t="s">
        <v>532</v>
      </c>
      <c r="E95" s="114" t="s">
        <v>319</v>
      </c>
      <c r="F95" s="114">
        <v>6</v>
      </c>
      <c r="G95" s="114" t="s">
        <v>533</v>
      </c>
      <c r="H95" s="114">
        <v>0.4</v>
      </c>
      <c r="I95" s="114">
        <f t="shared" si="2"/>
        <v>189</v>
      </c>
      <c r="J95" s="114">
        <v>0</v>
      </c>
      <c r="K95" s="114">
        <v>0</v>
      </c>
      <c r="L95" s="114">
        <v>189</v>
      </c>
      <c r="M95" s="114">
        <v>0</v>
      </c>
      <c r="N95" s="114">
        <v>0</v>
      </c>
      <c r="O95" s="114">
        <v>0</v>
      </c>
      <c r="P95" s="114">
        <f>I95-O95</f>
        <v>189</v>
      </c>
      <c r="Q95" s="114"/>
    </row>
    <row r="96" spans="1:17" ht="25.5" x14ac:dyDescent="0.2">
      <c r="A96" s="113">
        <v>85</v>
      </c>
      <c r="B96" s="114" t="s">
        <v>417</v>
      </c>
      <c r="C96" s="114" t="s">
        <v>418</v>
      </c>
      <c r="D96" s="114" t="s">
        <v>532</v>
      </c>
      <c r="E96" s="114" t="s">
        <v>368</v>
      </c>
      <c r="F96" s="114">
        <v>6</v>
      </c>
      <c r="G96" s="114" t="s">
        <v>534</v>
      </c>
      <c r="H96" s="114">
        <v>0.4</v>
      </c>
      <c r="I96" s="114">
        <f t="shared" si="2"/>
        <v>89</v>
      </c>
      <c r="J96" s="114">
        <v>0</v>
      </c>
      <c r="K96" s="114">
        <v>0</v>
      </c>
      <c r="L96" s="114">
        <v>89</v>
      </c>
      <c r="M96" s="114">
        <v>0</v>
      </c>
      <c r="N96" s="114">
        <v>0</v>
      </c>
      <c r="O96" s="114">
        <v>0</v>
      </c>
      <c r="P96" s="114">
        <f t="shared" si="3"/>
        <v>89</v>
      </c>
      <c r="Q96" s="114"/>
    </row>
    <row r="97" spans="1:17" ht="25.5" x14ac:dyDescent="0.2">
      <c r="A97" s="113">
        <v>86</v>
      </c>
      <c r="B97" s="114" t="s">
        <v>417</v>
      </c>
      <c r="C97" s="114" t="s">
        <v>418</v>
      </c>
      <c r="D97" s="114" t="s">
        <v>532</v>
      </c>
      <c r="E97" s="114" t="s">
        <v>316</v>
      </c>
      <c r="F97" s="114">
        <v>6</v>
      </c>
      <c r="G97" s="114" t="s">
        <v>535</v>
      </c>
      <c r="H97" s="114">
        <v>0.4</v>
      </c>
      <c r="I97" s="114">
        <f t="shared" si="2"/>
        <v>216</v>
      </c>
      <c r="J97" s="114">
        <v>0</v>
      </c>
      <c r="K97" s="114">
        <v>0</v>
      </c>
      <c r="L97" s="114">
        <v>216</v>
      </c>
      <c r="M97" s="114">
        <v>0</v>
      </c>
      <c r="N97" s="114">
        <v>0</v>
      </c>
      <c r="O97" s="114">
        <v>0</v>
      </c>
      <c r="P97" s="114">
        <f t="shared" si="3"/>
        <v>216</v>
      </c>
      <c r="Q97" s="114"/>
    </row>
    <row r="98" spans="1:17" ht="25.5" x14ac:dyDescent="0.2">
      <c r="A98" s="113">
        <v>87</v>
      </c>
      <c r="B98" s="114" t="s">
        <v>417</v>
      </c>
      <c r="C98" s="114" t="s">
        <v>418</v>
      </c>
      <c r="D98" s="114" t="s">
        <v>532</v>
      </c>
      <c r="E98" s="114" t="s">
        <v>376</v>
      </c>
      <c r="F98" s="114">
        <v>6</v>
      </c>
      <c r="G98" s="114" t="s">
        <v>536</v>
      </c>
      <c r="H98" s="114">
        <v>0.4</v>
      </c>
      <c r="I98" s="114">
        <f t="shared" si="2"/>
        <v>61</v>
      </c>
      <c r="J98" s="114">
        <v>0</v>
      </c>
      <c r="K98" s="114">
        <v>0</v>
      </c>
      <c r="L98" s="114">
        <v>61</v>
      </c>
      <c r="M98" s="114">
        <v>0</v>
      </c>
      <c r="N98" s="114">
        <v>0</v>
      </c>
      <c r="O98" s="114">
        <v>0</v>
      </c>
      <c r="P98" s="114">
        <f t="shared" si="3"/>
        <v>61</v>
      </c>
      <c r="Q98" s="114"/>
    </row>
    <row r="99" spans="1:17" ht="25.5" x14ac:dyDescent="0.2">
      <c r="A99" s="113">
        <v>88</v>
      </c>
      <c r="B99" s="114" t="s">
        <v>417</v>
      </c>
      <c r="C99" s="114" t="s">
        <v>418</v>
      </c>
      <c r="D99" s="114" t="s">
        <v>532</v>
      </c>
      <c r="E99" s="114" t="s">
        <v>537</v>
      </c>
      <c r="F99" s="114">
        <v>6</v>
      </c>
      <c r="G99" s="114" t="s">
        <v>538</v>
      </c>
      <c r="H99" s="114">
        <v>0.4</v>
      </c>
      <c r="I99" s="114">
        <f t="shared" si="2"/>
        <v>11</v>
      </c>
      <c r="J99" s="114">
        <v>0</v>
      </c>
      <c r="K99" s="114">
        <v>0</v>
      </c>
      <c r="L99" s="114">
        <v>11</v>
      </c>
      <c r="M99" s="114">
        <v>0</v>
      </c>
      <c r="N99" s="114">
        <v>0</v>
      </c>
      <c r="O99" s="114">
        <v>3</v>
      </c>
      <c r="P99" s="114">
        <f t="shared" si="3"/>
        <v>8</v>
      </c>
      <c r="Q99" s="114"/>
    </row>
    <row r="100" spans="1:17" ht="25.5" x14ac:dyDescent="0.2">
      <c r="A100" s="113">
        <v>89</v>
      </c>
      <c r="B100" s="114" t="s">
        <v>417</v>
      </c>
      <c r="C100" s="114" t="s">
        <v>418</v>
      </c>
      <c r="D100" s="114" t="s">
        <v>532</v>
      </c>
      <c r="E100" s="114" t="s">
        <v>539</v>
      </c>
      <c r="F100" s="114">
        <v>6</v>
      </c>
      <c r="G100" s="114" t="s">
        <v>540</v>
      </c>
      <c r="H100" s="114">
        <v>0.4</v>
      </c>
      <c r="I100" s="114">
        <f t="shared" si="2"/>
        <v>105</v>
      </c>
      <c r="J100" s="114">
        <v>0</v>
      </c>
      <c r="K100" s="114">
        <v>0</v>
      </c>
      <c r="L100" s="114">
        <v>105</v>
      </c>
      <c r="M100" s="114">
        <v>0</v>
      </c>
      <c r="N100" s="114">
        <v>0</v>
      </c>
      <c r="O100" s="114">
        <v>0</v>
      </c>
      <c r="P100" s="114">
        <f t="shared" si="3"/>
        <v>105</v>
      </c>
      <c r="Q100" s="114"/>
    </row>
    <row r="101" spans="1:17" ht="25.5" x14ac:dyDescent="0.2">
      <c r="A101" s="113">
        <v>90</v>
      </c>
      <c r="B101" s="114" t="s">
        <v>417</v>
      </c>
      <c r="C101" s="114" t="s">
        <v>418</v>
      </c>
      <c r="D101" s="114" t="s">
        <v>532</v>
      </c>
      <c r="E101" s="114" t="s">
        <v>541</v>
      </c>
      <c r="F101" s="114">
        <v>6</v>
      </c>
      <c r="G101" s="114" t="s">
        <v>542</v>
      </c>
      <c r="H101" s="114">
        <v>0.4</v>
      </c>
      <c r="I101" s="114">
        <f t="shared" si="2"/>
        <v>7</v>
      </c>
      <c r="J101" s="114">
        <v>0</v>
      </c>
      <c r="K101" s="114">
        <v>0</v>
      </c>
      <c r="L101" s="114">
        <v>7</v>
      </c>
      <c r="M101" s="114">
        <v>0</v>
      </c>
      <c r="N101" s="114">
        <v>0</v>
      </c>
      <c r="O101" s="114">
        <v>0</v>
      </c>
      <c r="P101" s="114">
        <f t="shared" si="3"/>
        <v>7</v>
      </c>
      <c r="Q101" s="114"/>
    </row>
    <row r="102" spans="1:17" ht="25.5" x14ac:dyDescent="0.2">
      <c r="A102" s="113">
        <v>91</v>
      </c>
      <c r="B102" s="114" t="s">
        <v>417</v>
      </c>
      <c r="C102" s="114" t="s">
        <v>418</v>
      </c>
      <c r="D102" s="114" t="s">
        <v>532</v>
      </c>
      <c r="E102" s="114" t="s">
        <v>543</v>
      </c>
      <c r="F102" s="114">
        <v>6</v>
      </c>
      <c r="G102" s="114"/>
      <c r="H102" s="114">
        <v>0.4</v>
      </c>
      <c r="I102" s="114">
        <f t="shared" si="2"/>
        <v>1</v>
      </c>
      <c r="J102" s="114">
        <v>0</v>
      </c>
      <c r="K102" s="114">
        <v>0</v>
      </c>
      <c r="L102" s="114">
        <v>1</v>
      </c>
      <c r="M102" s="114">
        <v>0</v>
      </c>
      <c r="N102" s="114">
        <v>0</v>
      </c>
      <c r="O102" s="114">
        <v>1</v>
      </c>
      <c r="P102" s="114">
        <f t="shared" si="3"/>
        <v>0</v>
      </c>
      <c r="Q102" s="114"/>
    </row>
    <row r="103" spans="1:17" ht="25.5" x14ac:dyDescent="0.2">
      <c r="A103" s="113">
        <v>92</v>
      </c>
      <c r="B103" s="114" t="s">
        <v>417</v>
      </c>
      <c r="C103" s="114" t="s">
        <v>418</v>
      </c>
      <c r="D103" s="114" t="s">
        <v>532</v>
      </c>
      <c r="E103" s="114" t="s">
        <v>544</v>
      </c>
      <c r="F103" s="114">
        <v>6</v>
      </c>
      <c r="G103" s="114"/>
      <c r="H103" s="114">
        <v>0.4</v>
      </c>
      <c r="I103" s="114">
        <f t="shared" si="2"/>
        <v>1</v>
      </c>
      <c r="J103" s="114">
        <v>0</v>
      </c>
      <c r="K103" s="114">
        <v>0</v>
      </c>
      <c r="L103" s="114">
        <v>1</v>
      </c>
      <c r="M103" s="114">
        <v>0</v>
      </c>
      <c r="N103" s="114">
        <v>0</v>
      </c>
      <c r="O103" s="114">
        <v>1</v>
      </c>
      <c r="P103" s="114">
        <f t="shared" si="3"/>
        <v>0</v>
      </c>
      <c r="Q103" s="114"/>
    </row>
    <row r="104" spans="1:17" ht="25.5" x14ac:dyDescent="0.2">
      <c r="A104" s="113">
        <v>93</v>
      </c>
      <c r="B104" s="114" t="s">
        <v>417</v>
      </c>
      <c r="C104" s="114" t="s">
        <v>418</v>
      </c>
      <c r="D104" s="114" t="s">
        <v>532</v>
      </c>
      <c r="E104" s="114" t="s">
        <v>545</v>
      </c>
      <c r="F104" s="114">
        <v>6</v>
      </c>
      <c r="G104" s="114" t="s">
        <v>546</v>
      </c>
      <c r="H104" s="114">
        <v>0.4</v>
      </c>
      <c r="I104" s="114">
        <f t="shared" si="2"/>
        <v>2</v>
      </c>
      <c r="J104" s="114">
        <v>0</v>
      </c>
      <c r="K104" s="114">
        <v>0</v>
      </c>
      <c r="L104" s="114">
        <v>2</v>
      </c>
      <c r="M104" s="114">
        <v>0</v>
      </c>
      <c r="N104" s="114">
        <v>0</v>
      </c>
      <c r="O104" s="114">
        <v>0</v>
      </c>
      <c r="P104" s="114">
        <f t="shared" si="3"/>
        <v>2</v>
      </c>
      <c r="Q104" s="114"/>
    </row>
    <row r="105" spans="1:17" ht="25.5" x14ac:dyDescent="0.2">
      <c r="A105" s="113">
        <v>94</v>
      </c>
      <c r="B105" s="114" t="s">
        <v>417</v>
      </c>
      <c r="C105" s="114" t="s">
        <v>418</v>
      </c>
      <c r="D105" s="114" t="s">
        <v>532</v>
      </c>
      <c r="E105" s="114" t="s">
        <v>547</v>
      </c>
      <c r="F105" s="114">
        <v>6</v>
      </c>
      <c r="G105" s="114" t="s">
        <v>548</v>
      </c>
      <c r="H105" s="114">
        <v>0.4</v>
      </c>
      <c r="I105" s="114">
        <f t="shared" si="2"/>
        <v>6</v>
      </c>
      <c r="J105" s="114">
        <v>0</v>
      </c>
      <c r="K105" s="114">
        <v>4</v>
      </c>
      <c r="L105" s="114">
        <v>2</v>
      </c>
      <c r="M105" s="114">
        <v>0</v>
      </c>
      <c r="N105" s="114">
        <v>0</v>
      </c>
      <c r="O105" s="114">
        <v>1</v>
      </c>
      <c r="P105" s="114">
        <f t="shared" si="3"/>
        <v>5</v>
      </c>
      <c r="Q105" s="114"/>
    </row>
    <row r="106" spans="1:17" ht="25.5" x14ac:dyDescent="0.2">
      <c r="A106" s="113">
        <v>95</v>
      </c>
      <c r="B106" s="114" t="s">
        <v>417</v>
      </c>
      <c r="C106" s="114" t="s">
        <v>418</v>
      </c>
      <c r="D106" s="114" t="s">
        <v>532</v>
      </c>
      <c r="E106" s="114" t="s">
        <v>359</v>
      </c>
      <c r="F106" s="114">
        <v>6</v>
      </c>
      <c r="G106" s="114" t="s">
        <v>549</v>
      </c>
      <c r="H106" s="114">
        <v>0.4</v>
      </c>
      <c r="I106" s="114">
        <f t="shared" si="2"/>
        <v>101</v>
      </c>
      <c r="J106" s="114">
        <v>0</v>
      </c>
      <c r="K106" s="114">
        <v>0</v>
      </c>
      <c r="L106" s="114">
        <v>101</v>
      </c>
      <c r="M106" s="114">
        <v>0</v>
      </c>
      <c r="N106" s="114">
        <v>0</v>
      </c>
      <c r="O106" s="114">
        <v>1</v>
      </c>
      <c r="P106" s="114">
        <f t="shared" si="3"/>
        <v>100</v>
      </c>
      <c r="Q106" s="114"/>
    </row>
    <row r="107" spans="1:17" ht="25.5" x14ac:dyDescent="0.2">
      <c r="A107" s="113">
        <v>96</v>
      </c>
      <c r="B107" s="114" t="s">
        <v>417</v>
      </c>
      <c r="C107" s="114" t="s">
        <v>418</v>
      </c>
      <c r="D107" s="114" t="s">
        <v>532</v>
      </c>
      <c r="E107" s="114" t="s">
        <v>550</v>
      </c>
      <c r="F107" s="114">
        <v>6</v>
      </c>
      <c r="G107" s="114" t="s">
        <v>551</v>
      </c>
      <c r="H107" s="114">
        <v>0.4</v>
      </c>
      <c r="I107" s="114">
        <f t="shared" si="2"/>
        <v>140</v>
      </c>
      <c r="J107" s="114">
        <v>0</v>
      </c>
      <c r="K107" s="114">
        <v>0</v>
      </c>
      <c r="L107" s="114">
        <v>140</v>
      </c>
      <c r="M107" s="114">
        <v>0</v>
      </c>
      <c r="N107" s="114">
        <v>0</v>
      </c>
      <c r="O107" s="114">
        <v>0</v>
      </c>
      <c r="P107" s="114">
        <f t="shared" si="3"/>
        <v>140</v>
      </c>
      <c r="Q107" s="114"/>
    </row>
    <row r="108" spans="1:17" ht="25.5" x14ac:dyDescent="0.2">
      <c r="A108" s="113">
        <v>97</v>
      </c>
      <c r="B108" s="114" t="s">
        <v>417</v>
      </c>
      <c r="C108" s="114" t="s">
        <v>418</v>
      </c>
      <c r="D108" s="114" t="s">
        <v>532</v>
      </c>
      <c r="E108" s="114" t="s">
        <v>552</v>
      </c>
      <c r="F108" s="114">
        <v>6</v>
      </c>
      <c r="G108" s="114" t="s">
        <v>553</v>
      </c>
      <c r="H108" s="114">
        <v>0.4</v>
      </c>
      <c r="I108" s="114">
        <f t="shared" si="2"/>
        <v>23</v>
      </c>
      <c r="J108" s="114">
        <v>0</v>
      </c>
      <c r="K108" s="114">
        <v>0</v>
      </c>
      <c r="L108" s="114">
        <v>23</v>
      </c>
      <c r="M108" s="114">
        <v>0</v>
      </c>
      <c r="N108" s="114">
        <v>0</v>
      </c>
      <c r="O108" s="114">
        <v>0</v>
      </c>
      <c r="P108" s="114">
        <f t="shared" si="3"/>
        <v>23</v>
      </c>
      <c r="Q108" s="114"/>
    </row>
    <row r="109" spans="1:17" ht="25.5" x14ac:dyDescent="0.2">
      <c r="A109" s="113">
        <v>98</v>
      </c>
      <c r="B109" s="114" t="s">
        <v>417</v>
      </c>
      <c r="C109" s="114" t="s">
        <v>418</v>
      </c>
      <c r="D109" s="114" t="s">
        <v>554</v>
      </c>
      <c r="E109" s="114" t="s">
        <v>555</v>
      </c>
      <c r="F109" s="114">
        <v>6</v>
      </c>
      <c r="G109" s="114" t="s">
        <v>556</v>
      </c>
      <c r="H109" s="114">
        <v>0.4</v>
      </c>
      <c r="I109" s="114">
        <f t="shared" si="2"/>
        <v>12</v>
      </c>
      <c r="J109" s="114">
        <v>0</v>
      </c>
      <c r="K109" s="114">
        <v>0</v>
      </c>
      <c r="L109" s="114">
        <v>12</v>
      </c>
      <c r="M109" s="114">
        <v>0</v>
      </c>
      <c r="N109" s="114">
        <v>0</v>
      </c>
      <c r="O109" s="114">
        <v>1</v>
      </c>
      <c r="P109" s="114">
        <f t="shared" si="3"/>
        <v>11</v>
      </c>
      <c r="Q109" s="114"/>
    </row>
    <row r="110" spans="1:17" ht="25.5" x14ac:dyDescent="0.2">
      <c r="A110" s="113">
        <v>99</v>
      </c>
      <c r="B110" s="114" t="s">
        <v>417</v>
      </c>
      <c r="C110" s="114" t="s">
        <v>418</v>
      </c>
      <c r="D110" s="114" t="s">
        <v>554</v>
      </c>
      <c r="E110" s="114" t="s">
        <v>557</v>
      </c>
      <c r="F110" s="114">
        <v>6</v>
      </c>
      <c r="G110" s="114" t="s">
        <v>558</v>
      </c>
      <c r="H110" s="114">
        <v>0.4</v>
      </c>
      <c r="I110" s="114">
        <f t="shared" si="2"/>
        <v>78</v>
      </c>
      <c r="J110" s="114">
        <v>0</v>
      </c>
      <c r="K110" s="114">
        <v>0</v>
      </c>
      <c r="L110" s="114">
        <v>78</v>
      </c>
      <c r="M110" s="114">
        <v>0</v>
      </c>
      <c r="N110" s="114">
        <v>0</v>
      </c>
      <c r="O110" s="114">
        <v>1</v>
      </c>
      <c r="P110" s="114">
        <f t="shared" si="3"/>
        <v>77</v>
      </c>
      <c r="Q110" s="114"/>
    </row>
    <row r="111" spans="1:17" ht="25.5" x14ac:dyDescent="0.2">
      <c r="A111" s="113">
        <v>100</v>
      </c>
      <c r="B111" s="114" t="s">
        <v>417</v>
      </c>
      <c r="C111" s="114" t="s">
        <v>418</v>
      </c>
      <c r="D111" s="114" t="s">
        <v>554</v>
      </c>
      <c r="E111" s="114" t="s">
        <v>559</v>
      </c>
      <c r="F111" s="114">
        <v>6</v>
      </c>
      <c r="G111" s="114" t="s">
        <v>560</v>
      </c>
      <c r="H111" s="114">
        <v>0.4</v>
      </c>
      <c r="I111" s="114">
        <f t="shared" si="2"/>
        <v>11</v>
      </c>
      <c r="J111" s="114">
        <v>0</v>
      </c>
      <c r="K111" s="114">
        <v>0</v>
      </c>
      <c r="L111" s="114">
        <v>11</v>
      </c>
      <c r="M111" s="114">
        <v>0</v>
      </c>
      <c r="N111" s="114">
        <v>0</v>
      </c>
      <c r="O111" s="114">
        <v>0</v>
      </c>
      <c r="P111" s="114">
        <f t="shared" si="3"/>
        <v>11</v>
      </c>
      <c r="Q111" s="114"/>
    </row>
    <row r="112" spans="1:17" ht="25.5" x14ac:dyDescent="0.2">
      <c r="A112" s="113">
        <v>101</v>
      </c>
      <c r="B112" s="114" t="s">
        <v>417</v>
      </c>
      <c r="C112" s="114" t="s">
        <v>418</v>
      </c>
      <c r="D112" s="114" t="s">
        <v>561</v>
      </c>
      <c r="E112" s="114" t="s">
        <v>343</v>
      </c>
      <c r="F112" s="114">
        <v>6</v>
      </c>
      <c r="G112" s="114" t="s">
        <v>562</v>
      </c>
      <c r="H112" s="114">
        <v>0.4</v>
      </c>
      <c r="I112" s="114">
        <f t="shared" si="2"/>
        <v>19</v>
      </c>
      <c r="J112" s="114">
        <v>0</v>
      </c>
      <c r="K112" s="114">
        <v>1</v>
      </c>
      <c r="L112" s="114">
        <v>18</v>
      </c>
      <c r="M112" s="114">
        <v>0</v>
      </c>
      <c r="N112" s="114">
        <v>0</v>
      </c>
      <c r="O112" s="114">
        <v>1</v>
      </c>
      <c r="P112" s="114">
        <f t="shared" si="3"/>
        <v>18</v>
      </c>
      <c r="Q112" s="114"/>
    </row>
    <row r="113" spans="1:17" ht="25.5" x14ac:dyDescent="0.2">
      <c r="A113" s="113">
        <v>102</v>
      </c>
      <c r="B113" s="114" t="s">
        <v>417</v>
      </c>
      <c r="C113" s="114" t="s">
        <v>418</v>
      </c>
      <c r="D113" s="114" t="s">
        <v>561</v>
      </c>
      <c r="E113" s="114" t="s">
        <v>563</v>
      </c>
      <c r="F113" s="114">
        <v>6</v>
      </c>
      <c r="G113" s="114" t="s">
        <v>564</v>
      </c>
      <c r="H113" s="114">
        <v>0.4</v>
      </c>
      <c r="I113" s="114">
        <f t="shared" si="2"/>
        <v>12</v>
      </c>
      <c r="J113" s="114">
        <v>0</v>
      </c>
      <c r="K113" s="114">
        <v>0</v>
      </c>
      <c r="L113" s="114">
        <v>12</v>
      </c>
      <c r="M113" s="114">
        <v>0</v>
      </c>
      <c r="N113" s="114">
        <v>0</v>
      </c>
      <c r="O113" s="114">
        <v>0</v>
      </c>
      <c r="P113" s="114">
        <f t="shared" si="3"/>
        <v>12</v>
      </c>
      <c r="Q113" s="114"/>
    </row>
    <row r="114" spans="1:17" ht="25.5" x14ac:dyDescent="0.2">
      <c r="A114" s="113">
        <v>103</v>
      </c>
      <c r="B114" s="114" t="s">
        <v>417</v>
      </c>
      <c r="C114" s="114" t="s">
        <v>418</v>
      </c>
      <c r="D114" s="114" t="s">
        <v>561</v>
      </c>
      <c r="E114" s="114" t="s">
        <v>559</v>
      </c>
      <c r="F114" s="114">
        <v>6</v>
      </c>
      <c r="G114" s="114" t="s">
        <v>560</v>
      </c>
      <c r="H114" s="114">
        <v>0.4</v>
      </c>
      <c r="I114" s="114">
        <f t="shared" si="2"/>
        <v>15</v>
      </c>
      <c r="J114" s="114">
        <v>0</v>
      </c>
      <c r="K114" s="114">
        <v>0</v>
      </c>
      <c r="L114" s="114">
        <v>15</v>
      </c>
      <c r="M114" s="114">
        <v>0</v>
      </c>
      <c r="N114" s="114">
        <v>0</v>
      </c>
      <c r="O114" s="114">
        <v>0</v>
      </c>
      <c r="P114" s="114">
        <f t="shared" si="3"/>
        <v>15</v>
      </c>
      <c r="Q114" s="114"/>
    </row>
    <row r="115" spans="1:17" ht="25.5" x14ac:dyDescent="0.2">
      <c r="A115" s="113">
        <v>104</v>
      </c>
      <c r="B115" s="114" t="s">
        <v>417</v>
      </c>
      <c r="C115" s="114" t="s">
        <v>418</v>
      </c>
      <c r="D115" s="114" t="s">
        <v>561</v>
      </c>
      <c r="E115" s="114" t="s">
        <v>343</v>
      </c>
      <c r="F115" s="114">
        <v>6</v>
      </c>
      <c r="G115" s="114" t="s">
        <v>562</v>
      </c>
      <c r="H115" s="114">
        <v>0.4</v>
      </c>
      <c r="I115" s="114">
        <f t="shared" si="2"/>
        <v>15</v>
      </c>
      <c r="J115" s="114">
        <v>0</v>
      </c>
      <c r="K115" s="114">
        <v>0</v>
      </c>
      <c r="L115" s="114">
        <v>15</v>
      </c>
      <c r="M115" s="114">
        <v>0</v>
      </c>
      <c r="N115" s="114">
        <v>0</v>
      </c>
      <c r="O115" s="114">
        <v>1</v>
      </c>
      <c r="P115" s="114">
        <f t="shared" si="3"/>
        <v>14</v>
      </c>
      <c r="Q115" s="114"/>
    </row>
    <row r="116" spans="1:17" ht="25.5" x14ac:dyDescent="0.2">
      <c r="A116" s="113">
        <v>105</v>
      </c>
      <c r="B116" s="114" t="s">
        <v>417</v>
      </c>
      <c r="C116" s="114" t="s">
        <v>418</v>
      </c>
      <c r="D116" s="114" t="s">
        <v>561</v>
      </c>
      <c r="E116" s="114" t="s">
        <v>559</v>
      </c>
      <c r="F116" s="114">
        <v>6</v>
      </c>
      <c r="G116" s="114" t="s">
        <v>560</v>
      </c>
      <c r="H116" s="114">
        <v>0.4</v>
      </c>
      <c r="I116" s="114">
        <f t="shared" si="2"/>
        <v>15</v>
      </c>
      <c r="J116" s="114">
        <v>0</v>
      </c>
      <c r="K116" s="114">
        <v>0</v>
      </c>
      <c r="L116" s="114">
        <v>15</v>
      </c>
      <c r="M116" s="114">
        <v>0</v>
      </c>
      <c r="N116" s="114">
        <v>0</v>
      </c>
      <c r="O116" s="114">
        <v>0</v>
      </c>
      <c r="P116" s="114">
        <f t="shared" si="3"/>
        <v>15</v>
      </c>
      <c r="Q116" s="114"/>
    </row>
    <row r="117" spans="1:17" ht="25.5" x14ac:dyDescent="0.2">
      <c r="A117" s="113">
        <v>106</v>
      </c>
      <c r="B117" s="114" t="s">
        <v>417</v>
      </c>
      <c r="C117" s="114" t="s">
        <v>418</v>
      </c>
      <c r="D117" s="114" t="s">
        <v>565</v>
      </c>
      <c r="E117" s="114" t="s">
        <v>566</v>
      </c>
      <c r="F117" s="114">
        <v>6</v>
      </c>
      <c r="G117" s="114" t="s">
        <v>348</v>
      </c>
      <c r="H117" s="114">
        <v>0.4</v>
      </c>
      <c r="I117" s="114">
        <f t="shared" si="2"/>
        <v>16</v>
      </c>
      <c r="J117" s="114">
        <v>0</v>
      </c>
      <c r="K117" s="114">
        <v>0</v>
      </c>
      <c r="L117" s="114">
        <v>16</v>
      </c>
      <c r="M117" s="114">
        <v>0</v>
      </c>
      <c r="N117" s="114">
        <v>0</v>
      </c>
      <c r="O117" s="114">
        <v>1</v>
      </c>
      <c r="P117" s="114">
        <f t="shared" si="3"/>
        <v>15</v>
      </c>
      <c r="Q117" s="114"/>
    </row>
    <row r="118" spans="1:17" ht="25.5" x14ac:dyDescent="0.2">
      <c r="A118" s="113">
        <v>107</v>
      </c>
      <c r="B118" s="114" t="s">
        <v>417</v>
      </c>
      <c r="C118" s="114" t="s">
        <v>418</v>
      </c>
      <c r="D118" s="114" t="s">
        <v>565</v>
      </c>
      <c r="E118" s="114" t="s">
        <v>567</v>
      </c>
      <c r="F118" s="114">
        <v>6</v>
      </c>
      <c r="G118" s="114" t="s">
        <v>347</v>
      </c>
      <c r="H118" s="114">
        <v>0.4</v>
      </c>
      <c r="I118" s="114">
        <f t="shared" si="2"/>
        <v>41</v>
      </c>
      <c r="J118" s="114">
        <v>0</v>
      </c>
      <c r="K118" s="114">
        <v>0</v>
      </c>
      <c r="L118" s="114">
        <v>41</v>
      </c>
      <c r="M118" s="114">
        <v>0</v>
      </c>
      <c r="N118" s="114">
        <v>0</v>
      </c>
      <c r="O118" s="114">
        <v>0</v>
      </c>
      <c r="P118" s="114">
        <f t="shared" si="3"/>
        <v>41</v>
      </c>
      <c r="Q118" s="114"/>
    </row>
    <row r="119" spans="1:17" ht="25.5" x14ac:dyDescent="0.2">
      <c r="A119" s="113">
        <v>108</v>
      </c>
      <c r="B119" s="114" t="s">
        <v>417</v>
      </c>
      <c r="C119" s="114" t="s">
        <v>418</v>
      </c>
      <c r="D119" s="114" t="s">
        <v>565</v>
      </c>
      <c r="E119" s="114" t="s">
        <v>568</v>
      </c>
      <c r="F119" s="114">
        <v>6</v>
      </c>
      <c r="G119" s="114" t="s">
        <v>569</v>
      </c>
      <c r="H119" s="114">
        <v>0.4</v>
      </c>
      <c r="I119" s="114">
        <f t="shared" si="2"/>
        <v>35</v>
      </c>
      <c r="J119" s="114">
        <v>0</v>
      </c>
      <c r="K119" s="114">
        <v>0</v>
      </c>
      <c r="L119" s="114">
        <v>35</v>
      </c>
      <c r="M119" s="114">
        <v>0</v>
      </c>
      <c r="N119" s="114">
        <v>0</v>
      </c>
      <c r="O119" s="114">
        <v>0</v>
      </c>
      <c r="P119" s="114">
        <f t="shared" si="3"/>
        <v>35</v>
      </c>
      <c r="Q119" s="114"/>
    </row>
    <row r="120" spans="1:17" ht="25.5" x14ac:dyDescent="0.2">
      <c r="A120" s="113">
        <v>109</v>
      </c>
      <c r="B120" s="114" t="s">
        <v>417</v>
      </c>
      <c r="C120" s="114" t="s">
        <v>418</v>
      </c>
      <c r="D120" s="114" t="s">
        <v>565</v>
      </c>
      <c r="E120" s="114" t="s">
        <v>570</v>
      </c>
      <c r="F120" s="114">
        <v>6</v>
      </c>
      <c r="G120" s="114" t="s">
        <v>571</v>
      </c>
      <c r="H120" s="114">
        <v>0.4</v>
      </c>
      <c r="I120" s="114">
        <f t="shared" si="2"/>
        <v>42</v>
      </c>
      <c r="J120" s="114">
        <v>0</v>
      </c>
      <c r="K120" s="114">
        <v>0</v>
      </c>
      <c r="L120" s="114">
        <v>42</v>
      </c>
      <c r="M120" s="114">
        <v>0</v>
      </c>
      <c r="N120" s="114">
        <v>0</v>
      </c>
      <c r="O120" s="114">
        <v>1</v>
      </c>
      <c r="P120" s="114">
        <f t="shared" si="3"/>
        <v>41</v>
      </c>
      <c r="Q120" s="114"/>
    </row>
    <row r="121" spans="1:17" ht="25.5" x14ac:dyDescent="0.2">
      <c r="A121" s="113">
        <v>110</v>
      </c>
      <c r="B121" s="114" t="s">
        <v>417</v>
      </c>
      <c r="C121" s="114" t="s">
        <v>418</v>
      </c>
      <c r="D121" s="114" t="s">
        <v>565</v>
      </c>
      <c r="E121" s="114" t="s">
        <v>572</v>
      </c>
      <c r="F121" s="114">
        <v>6</v>
      </c>
      <c r="G121" s="114"/>
      <c r="H121" s="114"/>
      <c r="I121" s="114">
        <f t="shared" si="2"/>
        <v>3</v>
      </c>
      <c r="J121" s="114">
        <v>0</v>
      </c>
      <c r="K121" s="114">
        <v>0</v>
      </c>
      <c r="L121" s="114">
        <v>3</v>
      </c>
      <c r="M121" s="114">
        <v>0</v>
      </c>
      <c r="N121" s="114">
        <v>0</v>
      </c>
      <c r="O121" s="114">
        <v>0</v>
      </c>
      <c r="P121" s="114">
        <f t="shared" si="3"/>
        <v>3</v>
      </c>
      <c r="Q121" s="114"/>
    </row>
    <row r="122" spans="1:17" ht="25.5" x14ac:dyDescent="0.2">
      <c r="A122" s="113">
        <v>111</v>
      </c>
      <c r="B122" s="114" t="s">
        <v>417</v>
      </c>
      <c r="C122" s="114" t="s">
        <v>418</v>
      </c>
      <c r="D122" s="114" t="s">
        <v>565</v>
      </c>
      <c r="E122" s="114" t="s">
        <v>345</v>
      </c>
      <c r="F122" s="114">
        <v>6</v>
      </c>
      <c r="G122" s="114" t="s">
        <v>573</v>
      </c>
      <c r="H122" s="114">
        <v>0.4</v>
      </c>
      <c r="I122" s="114">
        <f t="shared" si="2"/>
        <v>21</v>
      </c>
      <c r="J122" s="114">
        <v>0</v>
      </c>
      <c r="K122" s="114">
        <v>0</v>
      </c>
      <c r="L122" s="114">
        <v>21</v>
      </c>
      <c r="M122" s="114">
        <v>0</v>
      </c>
      <c r="N122" s="114">
        <v>0</v>
      </c>
      <c r="O122" s="114">
        <v>0</v>
      </c>
      <c r="P122" s="114">
        <f t="shared" si="3"/>
        <v>21</v>
      </c>
      <c r="Q122" s="114"/>
    </row>
    <row r="123" spans="1:17" ht="25.5" x14ac:dyDescent="0.2">
      <c r="A123" s="113">
        <v>112</v>
      </c>
      <c r="B123" s="114" t="s">
        <v>417</v>
      </c>
      <c r="C123" s="114" t="s">
        <v>418</v>
      </c>
      <c r="D123" s="114" t="s">
        <v>565</v>
      </c>
      <c r="E123" s="114" t="s">
        <v>574</v>
      </c>
      <c r="F123" s="114">
        <v>6</v>
      </c>
      <c r="G123" s="114" t="s">
        <v>346</v>
      </c>
      <c r="H123" s="114">
        <v>0.4</v>
      </c>
      <c r="I123" s="114">
        <f t="shared" si="2"/>
        <v>8</v>
      </c>
      <c r="J123" s="114">
        <v>0</v>
      </c>
      <c r="K123" s="114">
        <v>0</v>
      </c>
      <c r="L123" s="114">
        <v>8</v>
      </c>
      <c r="M123" s="114">
        <v>0</v>
      </c>
      <c r="N123" s="114">
        <v>0</v>
      </c>
      <c r="O123" s="114">
        <v>1</v>
      </c>
      <c r="P123" s="114">
        <f t="shared" si="3"/>
        <v>7</v>
      </c>
      <c r="Q123" s="114"/>
    </row>
    <row r="124" spans="1:17" ht="25.5" x14ac:dyDescent="0.2">
      <c r="A124" s="113">
        <v>113</v>
      </c>
      <c r="B124" s="114" t="s">
        <v>417</v>
      </c>
      <c r="C124" s="114" t="s">
        <v>418</v>
      </c>
      <c r="D124" s="114" t="s">
        <v>565</v>
      </c>
      <c r="E124" s="114" t="s">
        <v>575</v>
      </c>
      <c r="F124" s="114">
        <v>6</v>
      </c>
      <c r="G124" s="114" t="s">
        <v>576</v>
      </c>
      <c r="H124" s="114">
        <v>0.4</v>
      </c>
      <c r="I124" s="114">
        <f t="shared" si="2"/>
        <v>4</v>
      </c>
      <c r="J124" s="114">
        <v>0</v>
      </c>
      <c r="K124" s="114">
        <v>0</v>
      </c>
      <c r="L124" s="114">
        <v>4</v>
      </c>
      <c r="M124" s="114">
        <v>0</v>
      </c>
      <c r="N124" s="114">
        <v>0</v>
      </c>
      <c r="O124" s="114">
        <v>0</v>
      </c>
      <c r="P124" s="114">
        <f t="shared" si="3"/>
        <v>4</v>
      </c>
      <c r="Q124" s="114"/>
    </row>
    <row r="125" spans="1:17" ht="25.5" x14ac:dyDescent="0.2">
      <c r="A125" s="113">
        <v>114</v>
      </c>
      <c r="B125" s="114" t="s">
        <v>417</v>
      </c>
      <c r="C125" s="114" t="s">
        <v>418</v>
      </c>
      <c r="D125" s="114" t="s">
        <v>565</v>
      </c>
      <c r="E125" s="114" t="s">
        <v>577</v>
      </c>
      <c r="F125" s="114">
        <v>6</v>
      </c>
      <c r="G125" s="114" t="s">
        <v>578</v>
      </c>
      <c r="H125" s="114">
        <v>0.4</v>
      </c>
      <c r="I125" s="114">
        <f t="shared" si="2"/>
        <v>3</v>
      </c>
      <c r="J125" s="114">
        <v>0</v>
      </c>
      <c r="K125" s="114">
        <v>1</v>
      </c>
      <c r="L125" s="114">
        <v>2</v>
      </c>
      <c r="M125" s="114">
        <v>0</v>
      </c>
      <c r="N125" s="114">
        <v>0</v>
      </c>
      <c r="O125" s="114">
        <v>0</v>
      </c>
      <c r="P125" s="114">
        <f t="shared" si="3"/>
        <v>3</v>
      </c>
      <c r="Q125" s="114"/>
    </row>
    <row r="126" spans="1:17" ht="25.5" x14ac:dyDescent="0.2">
      <c r="A126" s="113">
        <v>115</v>
      </c>
      <c r="B126" s="114" t="s">
        <v>417</v>
      </c>
      <c r="C126" s="114" t="s">
        <v>418</v>
      </c>
      <c r="D126" s="114" t="s">
        <v>565</v>
      </c>
      <c r="E126" s="114" t="s">
        <v>371</v>
      </c>
      <c r="F126" s="114">
        <v>6</v>
      </c>
      <c r="G126" s="114" t="s">
        <v>579</v>
      </c>
      <c r="H126" s="114">
        <v>0.4</v>
      </c>
      <c r="I126" s="114">
        <f t="shared" si="2"/>
        <v>1</v>
      </c>
      <c r="J126" s="114">
        <v>0</v>
      </c>
      <c r="K126" s="114">
        <v>0</v>
      </c>
      <c r="L126" s="114">
        <v>1</v>
      </c>
      <c r="M126" s="114">
        <v>0</v>
      </c>
      <c r="N126" s="114">
        <v>0</v>
      </c>
      <c r="O126" s="114">
        <v>0</v>
      </c>
      <c r="P126" s="114">
        <f t="shared" si="3"/>
        <v>1</v>
      </c>
      <c r="Q126" s="114"/>
    </row>
    <row r="127" spans="1:17" ht="25.5" x14ac:dyDescent="0.2">
      <c r="A127" s="113">
        <v>116</v>
      </c>
      <c r="B127" s="114" t="s">
        <v>417</v>
      </c>
      <c r="C127" s="114" t="s">
        <v>418</v>
      </c>
      <c r="D127" s="114" t="s">
        <v>565</v>
      </c>
      <c r="E127" s="114" t="s">
        <v>580</v>
      </c>
      <c r="F127" s="114">
        <v>6</v>
      </c>
      <c r="G127" s="114" t="s">
        <v>581</v>
      </c>
      <c r="H127" s="114">
        <v>0.4</v>
      </c>
      <c r="I127" s="114">
        <f t="shared" si="2"/>
        <v>1</v>
      </c>
      <c r="J127" s="114">
        <v>0</v>
      </c>
      <c r="K127" s="114">
        <v>0</v>
      </c>
      <c r="L127" s="114">
        <v>1</v>
      </c>
      <c r="M127" s="114">
        <v>0</v>
      </c>
      <c r="N127" s="114">
        <v>0</v>
      </c>
      <c r="O127" s="114">
        <v>0</v>
      </c>
      <c r="P127" s="114">
        <f t="shared" si="3"/>
        <v>1</v>
      </c>
      <c r="Q127" s="114"/>
    </row>
    <row r="128" spans="1:17" ht="25.5" x14ac:dyDescent="0.2">
      <c r="A128" s="113">
        <v>117</v>
      </c>
      <c r="B128" s="114" t="s">
        <v>417</v>
      </c>
      <c r="C128" s="114" t="s">
        <v>418</v>
      </c>
      <c r="D128" s="114" t="s">
        <v>565</v>
      </c>
      <c r="E128" s="114" t="s">
        <v>582</v>
      </c>
      <c r="F128" s="114">
        <v>6</v>
      </c>
      <c r="G128" s="114" t="s">
        <v>583</v>
      </c>
      <c r="H128" s="114">
        <v>0.4</v>
      </c>
      <c r="I128" s="114">
        <f t="shared" si="2"/>
        <v>7</v>
      </c>
      <c r="J128" s="114">
        <v>0</v>
      </c>
      <c r="K128" s="114">
        <v>0</v>
      </c>
      <c r="L128" s="114">
        <v>7</v>
      </c>
      <c r="M128" s="114">
        <v>0</v>
      </c>
      <c r="N128" s="114">
        <v>0</v>
      </c>
      <c r="O128" s="114">
        <v>0</v>
      </c>
      <c r="P128" s="114">
        <f t="shared" si="3"/>
        <v>7</v>
      </c>
      <c r="Q128" s="114"/>
    </row>
    <row r="129" spans="1:17" ht="25.5" x14ac:dyDescent="0.2">
      <c r="A129" s="113">
        <v>118</v>
      </c>
      <c r="B129" s="114" t="s">
        <v>417</v>
      </c>
      <c r="C129" s="114" t="s">
        <v>418</v>
      </c>
      <c r="D129" s="114" t="s">
        <v>565</v>
      </c>
      <c r="E129" s="114" t="s">
        <v>584</v>
      </c>
      <c r="F129" s="114">
        <v>6</v>
      </c>
      <c r="G129" s="114" t="s">
        <v>578</v>
      </c>
      <c r="H129" s="114">
        <v>0.4</v>
      </c>
      <c r="I129" s="114">
        <f t="shared" si="2"/>
        <v>2</v>
      </c>
      <c r="J129" s="114">
        <v>0</v>
      </c>
      <c r="K129" s="114">
        <v>0</v>
      </c>
      <c r="L129" s="114">
        <v>2</v>
      </c>
      <c r="M129" s="114">
        <v>0</v>
      </c>
      <c r="N129" s="114">
        <v>0</v>
      </c>
      <c r="O129" s="114">
        <v>1</v>
      </c>
      <c r="P129" s="114">
        <f t="shared" si="3"/>
        <v>1</v>
      </c>
      <c r="Q129" s="114"/>
    </row>
    <row r="130" spans="1:17" ht="25.5" x14ac:dyDescent="0.2">
      <c r="A130" s="113">
        <v>119</v>
      </c>
      <c r="B130" s="114" t="s">
        <v>417</v>
      </c>
      <c r="C130" s="114" t="s">
        <v>418</v>
      </c>
      <c r="D130" s="114" t="s">
        <v>565</v>
      </c>
      <c r="E130" s="114" t="s">
        <v>585</v>
      </c>
      <c r="F130" s="114">
        <v>6</v>
      </c>
      <c r="G130" s="114" t="s">
        <v>586</v>
      </c>
      <c r="H130" s="114">
        <v>0.4</v>
      </c>
      <c r="I130" s="114">
        <f t="shared" si="2"/>
        <v>9</v>
      </c>
      <c r="J130" s="114">
        <v>0</v>
      </c>
      <c r="K130" s="114">
        <v>0</v>
      </c>
      <c r="L130" s="114">
        <v>9</v>
      </c>
      <c r="M130" s="114">
        <v>0</v>
      </c>
      <c r="N130" s="114">
        <v>0</v>
      </c>
      <c r="O130" s="114">
        <v>1</v>
      </c>
      <c r="P130" s="114">
        <f t="shared" si="3"/>
        <v>8</v>
      </c>
      <c r="Q130" s="114"/>
    </row>
    <row r="131" spans="1:17" ht="25.5" x14ac:dyDescent="0.2">
      <c r="A131" s="113">
        <v>120</v>
      </c>
      <c r="B131" s="114" t="s">
        <v>417</v>
      </c>
      <c r="C131" s="114" t="s">
        <v>418</v>
      </c>
      <c r="D131" s="114" t="s">
        <v>565</v>
      </c>
      <c r="E131" s="114" t="s">
        <v>587</v>
      </c>
      <c r="F131" s="114">
        <v>6</v>
      </c>
      <c r="G131" s="114" t="s">
        <v>588</v>
      </c>
      <c r="H131" s="114">
        <v>0.4</v>
      </c>
      <c r="I131" s="114">
        <f t="shared" si="2"/>
        <v>2</v>
      </c>
      <c r="J131" s="114">
        <v>0</v>
      </c>
      <c r="K131" s="114">
        <v>0</v>
      </c>
      <c r="L131" s="114">
        <v>2</v>
      </c>
      <c r="M131" s="114">
        <v>0</v>
      </c>
      <c r="N131" s="114">
        <v>0</v>
      </c>
      <c r="O131" s="114">
        <v>0</v>
      </c>
      <c r="P131" s="114">
        <f t="shared" si="3"/>
        <v>2</v>
      </c>
      <c r="Q131" s="114"/>
    </row>
    <row r="132" spans="1:17" ht="25.5" x14ac:dyDescent="0.2">
      <c r="A132" s="113">
        <v>121</v>
      </c>
      <c r="B132" s="114" t="s">
        <v>417</v>
      </c>
      <c r="C132" s="114" t="s">
        <v>418</v>
      </c>
      <c r="D132" s="114" t="s">
        <v>565</v>
      </c>
      <c r="E132" s="114" t="s">
        <v>341</v>
      </c>
      <c r="F132" s="114">
        <v>6</v>
      </c>
      <c r="G132" s="114" t="s">
        <v>589</v>
      </c>
      <c r="H132" s="114">
        <v>0.4</v>
      </c>
      <c r="I132" s="114">
        <f t="shared" si="2"/>
        <v>68</v>
      </c>
      <c r="J132" s="114">
        <v>0</v>
      </c>
      <c r="K132" s="114">
        <v>0</v>
      </c>
      <c r="L132" s="114">
        <v>68</v>
      </c>
      <c r="M132" s="114">
        <v>0</v>
      </c>
      <c r="N132" s="114">
        <v>0</v>
      </c>
      <c r="O132" s="114">
        <v>0</v>
      </c>
      <c r="P132" s="114">
        <f t="shared" si="3"/>
        <v>68</v>
      </c>
      <c r="Q132" s="114"/>
    </row>
    <row r="133" spans="1:17" ht="25.5" x14ac:dyDescent="0.2">
      <c r="A133" s="113">
        <v>122</v>
      </c>
      <c r="B133" s="114" t="s">
        <v>417</v>
      </c>
      <c r="C133" s="114" t="s">
        <v>418</v>
      </c>
      <c r="D133" s="114" t="s">
        <v>565</v>
      </c>
      <c r="E133" s="114" t="s">
        <v>590</v>
      </c>
      <c r="F133" s="114">
        <v>6</v>
      </c>
      <c r="G133" s="114"/>
      <c r="H133" s="114"/>
      <c r="I133" s="114">
        <f t="shared" si="2"/>
        <v>1</v>
      </c>
      <c r="J133" s="114">
        <v>0</v>
      </c>
      <c r="K133" s="114">
        <v>0</v>
      </c>
      <c r="L133" s="114">
        <v>1</v>
      </c>
      <c r="M133" s="114">
        <v>0</v>
      </c>
      <c r="N133" s="114">
        <v>0</v>
      </c>
      <c r="O133" s="114">
        <v>0</v>
      </c>
      <c r="P133" s="114">
        <f t="shared" si="3"/>
        <v>1</v>
      </c>
      <c r="Q133" s="114"/>
    </row>
    <row r="134" spans="1:17" ht="25.5" x14ac:dyDescent="0.2">
      <c r="A134" s="113">
        <v>123</v>
      </c>
      <c r="B134" s="114" t="s">
        <v>417</v>
      </c>
      <c r="C134" s="114" t="s">
        <v>418</v>
      </c>
      <c r="D134" s="114" t="s">
        <v>591</v>
      </c>
      <c r="E134" s="114" t="s">
        <v>592</v>
      </c>
      <c r="F134" s="114">
        <v>6</v>
      </c>
      <c r="G134" s="114" t="s">
        <v>593</v>
      </c>
      <c r="H134" s="114">
        <v>0.4</v>
      </c>
      <c r="I134" s="114">
        <f t="shared" si="2"/>
        <v>38</v>
      </c>
      <c r="J134" s="114">
        <v>0</v>
      </c>
      <c r="K134" s="114">
        <v>0</v>
      </c>
      <c r="L134" s="114">
        <v>38</v>
      </c>
      <c r="M134" s="114">
        <v>0</v>
      </c>
      <c r="N134" s="114">
        <v>0</v>
      </c>
      <c r="O134" s="114">
        <v>0</v>
      </c>
      <c r="P134" s="114">
        <f t="shared" si="3"/>
        <v>38</v>
      </c>
      <c r="Q134" s="114"/>
    </row>
    <row r="135" spans="1:17" ht="25.5" x14ac:dyDescent="0.2">
      <c r="A135" s="113">
        <v>124</v>
      </c>
      <c r="B135" s="114" t="s">
        <v>417</v>
      </c>
      <c r="C135" s="114" t="s">
        <v>418</v>
      </c>
      <c r="D135" s="114" t="s">
        <v>591</v>
      </c>
      <c r="E135" s="114" t="s">
        <v>594</v>
      </c>
      <c r="F135" s="114">
        <v>6</v>
      </c>
      <c r="G135" s="114" t="s">
        <v>595</v>
      </c>
      <c r="H135" s="114">
        <v>0.4</v>
      </c>
      <c r="I135" s="114">
        <f t="shared" si="2"/>
        <v>45</v>
      </c>
      <c r="J135" s="114">
        <v>0</v>
      </c>
      <c r="K135" s="114">
        <v>0</v>
      </c>
      <c r="L135" s="114">
        <v>45</v>
      </c>
      <c r="M135" s="114">
        <v>0</v>
      </c>
      <c r="N135" s="114">
        <v>0</v>
      </c>
      <c r="O135" s="114">
        <v>0</v>
      </c>
      <c r="P135" s="114">
        <f t="shared" si="3"/>
        <v>45</v>
      </c>
      <c r="Q135" s="114"/>
    </row>
    <row r="136" spans="1:17" ht="25.5" x14ac:dyDescent="0.2">
      <c r="A136" s="113">
        <v>125</v>
      </c>
      <c r="B136" s="114" t="s">
        <v>417</v>
      </c>
      <c r="C136" s="114" t="s">
        <v>418</v>
      </c>
      <c r="D136" s="114" t="s">
        <v>591</v>
      </c>
      <c r="E136" s="114" t="s">
        <v>590</v>
      </c>
      <c r="F136" s="114">
        <v>6</v>
      </c>
      <c r="G136" s="114" t="s">
        <v>596</v>
      </c>
      <c r="H136" s="114">
        <v>0.4</v>
      </c>
      <c r="I136" s="114">
        <f t="shared" si="2"/>
        <v>1</v>
      </c>
      <c r="J136" s="114">
        <v>0</v>
      </c>
      <c r="K136" s="114">
        <v>0</v>
      </c>
      <c r="L136" s="114">
        <v>1</v>
      </c>
      <c r="M136" s="114">
        <v>0</v>
      </c>
      <c r="N136" s="114">
        <v>0</v>
      </c>
      <c r="O136" s="114">
        <v>0</v>
      </c>
      <c r="P136" s="114">
        <f t="shared" si="3"/>
        <v>1</v>
      </c>
      <c r="Q136" s="114"/>
    </row>
    <row r="137" spans="1:17" ht="25.5" x14ac:dyDescent="0.2">
      <c r="A137" s="113">
        <v>126</v>
      </c>
      <c r="B137" s="114" t="s">
        <v>417</v>
      </c>
      <c r="C137" s="114" t="s">
        <v>418</v>
      </c>
      <c r="D137" s="114" t="s">
        <v>591</v>
      </c>
      <c r="E137" s="114" t="s">
        <v>570</v>
      </c>
      <c r="F137" s="114">
        <v>6</v>
      </c>
      <c r="G137" s="114" t="s">
        <v>571</v>
      </c>
      <c r="H137" s="114">
        <v>0.4</v>
      </c>
      <c r="I137" s="114">
        <f t="shared" si="2"/>
        <v>43</v>
      </c>
      <c r="J137" s="114">
        <v>0</v>
      </c>
      <c r="K137" s="114">
        <v>0</v>
      </c>
      <c r="L137" s="114">
        <v>43</v>
      </c>
      <c r="M137" s="114">
        <v>0</v>
      </c>
      <c r="N137" s="114">
        <v>0</v>
      </c>
      <c r="O137" s="114">
        <v>0</v>
      </c>
      <c r="P137" s="114">
        <f t="shared" si="3"/>
        <v>43</v>
      </c>
      <c r="Q137" s="114"/>
    </row>
    <row r="138" spans="1:17" ht="25.5" x14ac:dyDescent="0.2">
      <c r="A138" s="113">
        <v>127</v>
      </c>
      <c r="B138" s="114" t="s">
        <v>417</v>
      </c>
      <c r="C138" s="114" t="s">
        <v>418</v>
      </c>
      <c r="D138" s="114" t="s">
        <v>591</v>
      </c>
      <c r="E138" s="114" t="s">
        <v>597</v>
      </c>
      <c r="F138" s="114">
        <v>6</v>
      </c>
      <c r="G138" s="114" t="s">
        <v>348</v>
      </c>
      <c r="H138" s="114">
        <v>0.4</v>
      </c>
      <c r="I138" s="114">
        <f t="shared" si="2"/>
        <v>18</v>
      </c>
      <c r="J138" s="114">
        <v>0</v>
      </c>
      <c r="K138" s="114">
        <v>0</v>
      </c>
      <c r="L138" s="114">
        <v>18</v>
      </c>
      <c r="M138" s="114">
        <v>0</v>
      </c>
      <c r="N138" s="114">
        <v>0</v>
      </c>
      <c r="O138" s="114">
        <v>1</v>
      </c>
      <c r="P138" s="114">
        <f t="shared" si="3"/>
        <v>17</v>
      </c>
      <c r="Q138" s="114"/>
    </row>
    <row r="139" spans="1:17" ht="25.5" x14ac:dyDescent="0.2">
      <c r="A139" s="113">
        <v>128</v>
      </c>
      <c r="B139" s="114" t="s">
        <v>417</v>
      </c>
      <c r="C139" s="114" t="s">
        <v>418</v>
      </c>
      <c r="D139" s="114" t="s">
        <v>591</v>
      </c>
      <c r="E139" s="114" t="s">
        <v>566</v>
      </c>
      <c r="F139" s="114">
        <v>6</v>
      </c>
      <c r="G139" s="114" t="s">
        <v>598</v>
      </c>
      <c r="H139" s="114">
        <v>0.4</v>
      </c>
      <c r="I139" s="114">
        <f t="shared" si="2"/>
        <v>19</v>
      </c>
      <c r="J139" s="114">
        <v>0</v>
      </c>
      <c r="K139" s="114">
        <v>0</v>
      </c>
      <c r="L139" s="114">
        <v>19</v>
      </c>
      <c r="M139" s="114">
        <v>0</v>
      </c>
      <c r="N139" s="114">
        <v>0</v>
      </c>
      <c r="O139" s="114">
        <v>0</v>
      </c>
      <c r="P139" s="114">
        <f t="shared" si="3"/>
        <v>19</v>
      </c>
      <c r="Q139" s="114"/>
    </row>
    <row r="140" spans="1:17" ht="25.5" x14ac:dyDescent="0.2">
      <c r="A140" s="113">
        <v>129</v>
      </c>
      <c r="B140" s="114" t="s">
        <v>417</v>
      </c>
      <c r="C140" s="114" t="s">
        <v>418</v>
      </c>
      <c r="D140" s="114" t="s">
        <v>591</v>
      </c>
      <c r="E140" s="114" t="s">
        <v>599</v>
      </c>
      <c r="F140" s="114">
        <v>6</v>
      </c>
      <c r="G140" s="114" t="s">
        <v>600</v>
      </c>
      <c r="H140" s="114">
        <v>0.4</v>
      </c>
      <c r="I140" s="114">
        <f t="shared" si="2"/>
        <v>4</v>
      </c>
      <c r="J140" s="114">
        <v>0</v>
      </c>
      <c r="K140" s="114">
        <v>1</v>
      </c>
      <c r="L140" s="114">
        <v>3</v>
      </c>
      <c r="M140" s="114">
        <v>0</v>
      </c>
      <c r="N140" s="114">
        <v>0</v>
      </c>
      <c r="O140" s="114">
        <v>1</v>
      </c>
      <c r="P140" s="114">
        <f t="shared" si="3"/>
        <v>3</v>
      </c>
      <c r="Q140" s="114"/>
    </row>
    <row r="141" spans="1:17" ht="25.5" x14ac:dyDescent="0.2">
      <c r="A141" s="113">
        <v>130</v>
      </c>
      <c r="B141" s="114" t="s">
        <v>417</v>
      </c>
      <c r="C141" s="114" t="s">
        <v>418</v>
      </c>
      <c r="D141" s="114" t="s">
        <v>591</v>
      </c>
      <c r="E141" s="114" t="s">
        <v>377</v>
      </c>
      <c r="F141" s="114">
        <v>6</v>
      </c>
      <c r="G141" s="114" t="s">
        <v>600</v>
      </c>
      <c r="H141" s="114">
        <v>0.4</v>
      </c>
      <c r="I141" s="114">
        <f t="shared" ref="I141:I197" si="4">SUM(J141:L141)</f>
        <v>137</v>
      </c>
      <c r="J141" s="114">
        <v>0</v>
      </c>
      <c r="K141" s="114">
        <v>0</v>
      </c>
      <c r="L141" s="114">
        <v>137</v>
      </c>
      <c r="M141" s="114">
        <v>0</v>
      </c>
      <c r="N141" s="114">
        <v>0</v>
      </c>
      <c r="O141" s="114">
        <v>0</v>
      </c>
      <c r="P141" s="114">
        <f t="shared" si="3"/>
        <v>137</v>
      </c>
      <c r="Q141" s="114"/>
    </row>
    <row r="142" spans="1:17" ht="25.5" x14ac:dyDescent="0.2">
      <c r="A142" s="113">
        <v>131</v>
      </c>
      <c r="B142" s="114" t="s">
        <v>417</v>
      </c>
      <c r="C142" s="114" t="s">
        <v>418</v>
      </c>
      <c r="D142" s="114" t="s">
        <v>601</v>
      </c>
      <c r="E142" s="114" t="s">
        <v>602</v>
      </c>
      <c r="F142" s="114">
        <v>6</v>
      </c>
      <c r="G142" s="114" t="s">
        <v>603</v>
      </c>
      <c r="H142" s="114">
        <v>0.4</v>
      </c>
      <c r="I142" s="114">
        <f t="shared" si="4"/>
        <v>43</v>
      </c>
      <c r="J142" s="114">
        <v>0</v>
      </c>
      <c r="K142" s="114">
        <v>0</v>
      </c>
      <c r="L142" s="114">
        <v>43</v>
      </c>
      <c r="M142" s="114">
        <v>0</v>
      </c>
      <c r="N142" s="114">
        <v>0</v>
      </c>
      <c r="O142" s="114">
        <v>0</v>
      </c>
      <c r="P142" s="114">
        <f t="shared" si="3"/>
        <v>43</v>
      </c>
      <c r="Q142" s="114"/>
    </row>
    <row r="143" spans="1:17" ht="25.5" x14ac:dyDescent="0.2">
      <c r="A143" s="113">
        <v>132</v>
      </c>
      <c r="B143" s="114" t="s">
        <v>417</v>
      </c>
      <c r="C143" s="114" t="s">
        <v>418</v>
      </c>
      <c r="D143" s="114" t="s">
        <v>601</v>
      </c>
      <c r="E143" s="114" t="s">
        <v>604</v>
      </c>
      <c r="F143" s="114">
        <v>6</v>
      </c>
      <c r="G143" s="114" t="s">
        <v>605</v>
      </c>
      <c r="H143" s="114">
        <v>0.4</v>
      </c>
      <c r="I143" s="114">
        <f t="shared" si="4"/>
        <v>2</v>
      </c>
      <c r="J143" s="114">
        <v>0</v>
      </c>
      <c r="K143" s="114">
        <v>1</v>
      </c>
      <c r="L143" s="114">
        <v>1</v>
      </c>
      <c r="M143" s="114">
        <v>0</v>
      </c>
      <c r="N143" s="114">
        <v>0</v>
      </c>
      <c r="O143" s="114">
        <v>0</v>
      </c>
      <c r="P143" s="114">
        <f t="shared" si="3"/>
        <v>2</v>
      </c>
      <c r="Q143" s="114"/>
    </row>
    <row r="144" spans="1:17" ht="25.5" x14ac:dyDescent="0.2">
      <c r="A144" s="113">
        <v>133</v>
      </c>
      <c r="B144" s="114" t="s">
        <v>417</v>
      </c>
      <c r="C144" s="114" t="s">
        <v>418</v>
      </c>
      <c r="D144" s="114" t="s">
        <v>601</v>
      </c>
      <c r="E144" s="114" t="s">
        <v>606</v>
      </c>
      <c r="F144" s="114">
        <v>6</v>
      </c>
      <c r="G144" s="114"/>
      <c r="H144" s="114">
        <v>0.4</v>
      </c>
      <c r="I144" s="114">
        <f t="shared" si="4"/>
        <v>1</v>
      </c>
      <c r="J144" s="114">
        <v>0</v>
      </c>
      <c r="K144" s="114">
        <v>0</v>
      </c>
      <c r="L144" s="114">
        <v>1</v>
      </c>
      <c r="M144" s="114">
        <v>0</v>
      </c>
      <c r="N144" s="114">
        <v>0</v>
      </c>
      <c r="O144" s="114">
        <v>0</v>
      </c>
      <c r="P144" s="114">
        <f t="shared" si="3"/>
        <v>1</v>
      </c>
      <c r="Q144" s="114"/>
    </row>
    <row r="145" spans="1:17" ht="38.25" x14ac:dyDescent="0.2">
      <c r="A145" s="113">
        <v>134</v>
      </c>
      <c r="B145" s="114" t="s">
        <v>417</v>
      </c>
      <c r="C145" s="114" t="s">
        <v>418</v>
      </c>
      <c r="D145" s="114" t="s">
        <v>601</v>
      </c>
      <c r="E145" s="114" t="s">
        <v>607</v>
      </c>
      <c r="F145" s="114">
        <v>6</v>
      </c>
      <c r="G145" s="114"/>
      <c r="H145" s="114">
        <v>0.4</v>
      </c>
      <c r="I145" s="114">
        <f t="shared" si="4"/>
        <v>1</v>
      </c>
      <c r="J145" s="114">
        <v>0</v>
      </c>
      <c r="K145" s="114">
        <v>0</v>
      </c>
      <c r="L145" s="114">
        <v>1</v>
      </c>
      <c r="M145" s="114">
        <v>0</v>
      </c>
      <c r="N145" s="114">
        <v>0</v>
      </c>
      <c r="O145" s="114">
        <v>0</v>
      </c>
      <c r="P145" s="114">
        <f t="shared" ref="P145:P196" si="5">I145-O145</f>
        <v>1</v>
      </c>
      <c r="Q145" s="114"/>
    </row>
    <row r="146" spans="1:17" ht="38.25" x14ac:dyDescent="0.2">
      <c r="A146" s="113">
        <v>135</v>
      </c>
      <c r="B146" s="114" t="s">
        <v>417</v>
      </c>
      <c r="C146" s="114" t="s">
        <v>418</v>
      </c>
      <c r="D146" s="114" t="s">
        <v>601</v>
      </c>
      <c r="E146" s="114" t="s">
        <v>608</v>
      </c>
      <c r="F146" s="114">
        <v>6</v>
      </c>
      <c r="G146" s="114"/>
      <c r="H146" s="114">
        <v>0.4</v>
      </c>
      <c r="I146" s="114">
        <f t="shared" si="4"/>
        <v>2</v>
      </c>
      <c r="J146" s="114">
        <v>0</v>
      </c>
      <c r="K146" s="114">
        <v>0</v>
      </c>
      <c r="L146" s="114">
        <v>2</v>
      </c>
      <c r="M146" s="114">
        <v>0</v>
      </c>
      <c r="N146" s="114">
        <v>0</v>
      </c>
      <c r="O146" s="114">
        <v>1</v>
      </c>
      <c r="P146" s="114">
        <f t="shared" si="5"/>
        <v>1</v>
      </c>
      <c r="Q146" s="114"/>
    </row>
    <row r="147" spans="1:17" ht="38.25" x14ac:dyDescent="0.2">
      <c r="A147" s="113">
        <v>136</v>
      </c>
      <c r="B147" s="114" t="s">
        <v>417</v>
      </c>
      <c r="C147" s="114" t="s">
        <v>418</v>
      </c>
      <c r="D147" s="114" t="s">
        <v>601</v>
      </c>
      <c r="E147" s="114" t="s">
        <v>609</v>
      </c>
      <c r="F147" s="114">
        <v>6</v>
      </c>
      <c r="G147" s="114"/>
      <c r="H147" s="114">
        <v>0.4</v>
      </c>
      <c r="I147" s="114">
        <f t="shared" si="4"/>
        <v>4</v>
      </c>
      <c r="J147" s="114">
        <v>0</v>
      </c>
      <c r="K147" s="114">
        <v>0</v>
      </c>
      <c r="L147" s="114">
        <v>4</v>
      </c>
      <c r="M147" s="114">
        <v>0</v>
      </c>
      <c r="N147" s="114">
        <v>0</v>
      </c>
      <c r="O147" s="114">
        <v>1</v>
      </c>
      <c r="P147" s="114">
        <f t="shared" si="5"/>
        <v>3</v>
      </c>
      <c r="Q147" s="114"/>
    </row>
    <row r="148" spans="1:17" ht="25.5" x14ac:dyDescent="0.2">
      <c r="A148" s="113">
        <v>137</v>
      </c>
      <c r="B148" s="114" t="s">
        <v>417</v>
      </c>
      <c r="C148" s="114" t="s">
        <v>418</v>
      </c>
      <c r="D148" s="114" t="s">
        <v>601</v>
      </c>
      <c r="E148" s="114" t="s">
        <v>610</v>
      </c>
      <c r="F148" s="114">
        <v>6</v>
      </c>
      <c r="G148" s="114"/>
      <c r="H148" s="114">
        <v>0.4</v>
      </c>
      <c r="I148" s="114">
        <f t="shared" si="4"/>
        <v>1</v>
      </c>
      <c r="J148" s="114">
        <v>0</v>
      </c>
      <c r="K148" s="114">
        <v>0</v>
      </c>
      <c r="L148" s="114">
        <v>1</v>
      </c>
      <c r="M148" s="114">
        <v>0</v>
      </c>
      <c r="N148" s="114">
        <v>0</v>
      </c>
      <c r="O148" s="114">
        <v>1</v>
      </c>
      <c r="P148" s="114">
        <f t="shared" si="5"/>
        <v>0</v>
      </c>
      <c r="Q148" s="114"/>
    </row>
    <row r="149" spans="1:17" ht="25.5" x14ac:dyDescent="0.2">
      <c r="A149" s="113">
        <v>138</v>
      </c>
      <c r="B149" s="114" t="s">
        <v>417</v>
      </c>
      <c r="C149" s="114" t="s">
        <v>418</v>
      </c>
      <c r="D149" s="114" t="s">
        <v>601</v>
      </c>
      <c r="E149" s="114" t="s">
        <v>611</v>
      </c>
      <c r="F149" s="114">
        <v>6</v>
      </c>
      <c r="G149" s="114"/>
      <c r="H149" s="114">
        <v>0.4</v>
      </c>
      <c r="I149" s="114">
        <f t="shared" si="4"/>
        <v>1</v>
      </c>
      <c r="J149" s="114">
        <v>0</v>
      </c>
      <c r="K149" s="114">
        <v>0</v>
      </c>
      <c r="L149" s="114">
        <v>1</v>
      </c>
      <c r="M149" s="114">
        <v>0</v>
      </c>
      <c r="N149" s="114">
        <v>0</v>
      </c>
      <c r="O149" s="114">
        <v>1</v>
      </c>
      <c r="P149" s="114">
        <f t="shared" si="5"/>
        <v>0</v>
      </c>
      <c r="Q149" s="114"/>
    </row>
    <row r="150" spans="1:17" ht="25.5" x14ac:dyDescent="0.2">
      <c r="A150" s="113">
        <v>139</v>
      </c>
      <c r="B150" s="114" t="s">
        <v>417</v>
      </c>
      <c r="C150" s="114" t="s">
        <v>418</v>
      </c>
      <c r="D150" s="114" t="s">
        <v>601</v>
      </c>
      <c r="E150" s="114" t="s">
        <v>329</v>
      </c>
      <c r="F150" s="114">
        <v>6</v>
      </c>
      <c r="G150" s="114"/>
      <c r="H150" s="114">
        <v>0.4</v>
      </c>
      <c r="I150" s="114">
        <f t="shared" si="4"/>
        <v>1</v>
      </c>
      <c r="J150" s="114">
        <v>0</v>
      </c>
      <c r="K150" s="114">
        <v>0</v>
      </c>
      <c r="L150" s="114">
        <v>1</v>
      </c>
      <c r="M150" s="114">
        <v>0</v>
      </c>
      <c r="N150" s="114">
        <v>0</v>
      </c>
      <c r="O150" s="114">
        <v>1</v>
      </c>
      <c r="P150" s="114">
        <f t="shared" si="5"/>
        <v>0</v>
      </c>
      <c r="Q150" s="114"/>
    </row>
    <row r="151" spans="1:17" ht="25.5" x14ac:dyDescent="0.2">
      <c r="A151" s="113">
        <v>140</v>
      </c>
      <c r="B151" s="114" t="s">
        <v>417</v>
      </c>
      <c r="C151" s="114" t="s">
        <v>418</v>
      </c>
      <c r="D151" s="114" t="s">
        <v>601</v>
      </c>
      <c r="E151" s="114" t="s">
        <v>612</v>
      </c>
      <c r="F151" s="114">
        <v>6</v>
      </c>
      <c r="G151" s="114" t="s">
        <v>613</v>
      </c>
      <c r="H151" s="114">
        <v>0.4</v>
      </c>
      <c r="I151" s="114">
        <f t="shared" si="4"/>
        <v>3</v>
      </c>
      <c r="J151" s="114">
        <v>0</v>
      </c>
      <c r="K151" s="114">
        <v>1</v>
      </c>
      <c r="L151" s="114">
        <v>2</v>
      </c>
      <c r="M151" s="114">
        <v>0</v>
      </c>
      <c r="N151" s="114">
        <v>0</v>
      </c>
      <c r="O151" s="114">
        <v>0</v>
      </c>
      <c r="P151" s="114">
        <f t="shared" si="5"/>
        <v>3</v>
      </c>
      <c r="Q151" s="114"/>
    </row>
    <row r="152" spans="1:17" ht="38.25" x14ac:dyDescent="0.2">
      <c r="A152" s="113">
        <v>141</v>
      </c>
      <c r="B152" s="114" t="s">
        <v>417</v>
      </c>
      <c r="C152" s="114" t="s">
        <v>418</v>
      </c>
      <c r="D152" s="114" t="s">
        <v>614</v>
      </c>
      <c r="E152" s="114" t="s">
        <v>615</v>
      </c>
      <c r="F152" s="114">
        <v>6</v>
      </c>
      <c r="G152" s="114"/>
      <c r="H152" s="114">
        <v>0.4</v>
      </c>
      <c r="I152" s="114">
        <f t="shared" si="4"/>
        <v>1</v>
      </c>
      <c r="J152" s="114">
        <v>0</v>
      </c>
      <c r="K152" s="114">
        <v>0</v>
      </c>
      <c r="L152" s="114">
        <v>1</v>
      </c>
      <c r="M152" s="114">
        <v>0</v>
      </c>
      <c r="N152" s="114">
        <v>0</v>
      </c>
      <c r="O152" s="114">
        <v>0</v>
      </c>
      <c r="P152" s="114">
        <f t="shared" si="5"/>
        <v>1</v>
      </c>
      <c r="Q152" s="114"/>
    </row>
    <row r="153" spans="1:17" ht="38.25" x14ac:dyDescent="0.2">
      <c r="A153" s="113">
        <v>142</v>
      </c>
      <c r="B153" s="114" t="s">
        <v>417</v>
      </c>
      <c r="C153" s="114" t="s">
        <v>418</v>
      </c>
      <c r="D153" s="114" t="s">
        <v>614</v>
      </c>
      <c r="E153" s="114" t="s">
        <v>616</v>
      </c>
      <c r="F153" s="114">
        <v>6</v>
      </c>
      <c r="G153" s="114"/>
      <c r="H153" s="114">
        <v>0.4</v>
      </c>
      <c r="I153" s="114">
        <f t="shared" si="4"/>
        <v>1</v>
      </c>
      <c r="J153" s="114">
        <v>0</v>
      </c>
      <c r="K153" s="114">
        <v>0</v>
      </c>
      <c r="L153" s="114">
        <v>1</v>
      </c>
      <c r="M153" s="114">
        <v>0</v>
      </c>
      <c r="N153" s="114">
        <v>0</v>
      </c>
      <c r="O153" s="114">
        <v>1</v>
      </c>
      <c r="P153" s="114">
        <f t="shared" si="5"/>
        <v>0</v>
      </c>
      <c r="Q153" s="114"/>
    </row>
    <row r="154" spans="1:17" ht="25.5" x14ac:dyDescent="0.2">
      <c r="A154" s="113">
        <v>143</v>
      </c>
      <c r="B154" s="114" t="s">
        <v>417</v>
      </c>
      <c r="C154" s="114" t="s">
        <v>418</v>
      </c>
      <c r="D154" s="114" t="s">
        <v>614</v>
      </c>
      <c r="E154" s="114" t="s">
        <v>617</v>
      </c>
      <c r="F154" s="114">
        <v>6</v>
      </c>
      <c r="G154" s="114" t="s">
        <v>618</v>
      </c>
      <c r="H154" s="114">
        <v>0.4</v>
      </c>
      <c r="I154" s="114">
        <f t="shared" si="4"/>
        <v>51</v>
      </c>
      <c r="J154" s="114">
        <v>0</v>
      </c>
      <c r="K154" s="114">
        <v>0</v>
      </c>
      <c r="L154" s="114">
        <v>51</v>
      </c>
      <c r="M154" s="114">
        <v>0</v>
      </c>
      <c r="N154" s="114">
        <v>0</v>
      </c>
      <c r="O154" s="114">
        <v>0</v>
      </c>
      <c r="P154" s="114">
        <f t="shared" si="5"/>
        <v>51</v>
      </c>
      <c r="Q154" s="114"/>
    </row>
    <row r="155" spans="1:17" ht="25.5" x14ac:dyDescent="0.2">
      <c r="A155" s="113">
        <v>144</v>
      </c>
      <c r="B155" s="114" t="s">
        <v>417</v>
      </c>
      <c r="C155" s="114" t="s">
        <v>619</v>
      </c>
      <c r="D155" s="114" t="s">
        <v>620</v>
      </c>
      <c r="E155" s="114" t="s">
        <v>621</v>
      </c>
      <c r="F155" s="114">
        <v>1</v>
      </c>
      <c r="G155" s="114" t="s">
        <v>622</v>
      </c>
      <c r="H155" s="114">
        <v>0.4</v>
      </c>
      <c r="I155" s="114">
        <f t="shared" si="4"/>
        <v>1</v>
      </c>
      <c r="J155" s="114">
        <v>0</v>
      </c>
      <c r="K155" s="114">
        <v>0</v>
      </c>
      <c r="L155" s="114">
        <v>1</v>
      </c>
      <c r="M155" s="114">
        <v>0</v>
      </c>
      <c r="N155" s="114">
        <v>0</v>
      </c>
      <c r="O155" s="114">
        <v>1</v>
      </c>
      <c r="P155" s="114">
        <f t="shared" si="5"/>
        <v>0</v>
      </c>
      <c r="Q155" s="114"/>
    </row>
    <row r="156" spans="1:17" ht="25.5" x14ac:dyDescent="0.2">
      <c r="A156" s="113">
        <v>145</v>
      </c>
      <c r="B156" s="114" t="s">
        <v>417</v>
      </c>
      <c r="C156" s="114" t="s">
        <v>619</v>
      </c>
      <c r="D156" s="114" t="s">
        <v>620</v>
      </c>
      <c r="E156" s="114" t="s">
        <v>355</v>
      </c>
      <c r="F156" s="114">
        <v>6</v>
      </c>
      <c r="G156" s="114" t="s">
        <v>623</v>
      </c>
      <c r="H156" s="114">
        <v>0.4</v>
      </c>
      <c r="I156" s="114">
        <f t="shared" si="4"/>
        <v>97</v>
      </c>
      <c r="J156" s="114">
        <v>0</v>
      </c>
      <c r="K156" s="114">
        <v>0</v>
      </c>
      <c r="L156" s="114">
        <v>97</v>
      </c>
      <c r="M156" s="114">
        <v>0</v>
      </c>
      <c r="N156" s="114">
        <v>0</v>
      </c>
      <c r="O156" s="114">
        <v>4</v>
      </c>
      <c r="P156" s="114">
        <f t="shared" si="5"/>
        <v>93</v>
      </c>
      <c r="Q156" s="114"/>
    </row>
    <row r="157" spans="1:17" ht="25.5" x14ac:dyDescent="0.2">
      <c r="A157" s="113">
        <v>146</v>
      </c>
      <c r="B157" s="114" t="s">
        <v>417</v>
      </c>
      <c r="C157" s="114" t="s">
        <v>619</v>
      </c>
      <c r="D157" s="114" t="s">
        <v>620</v>
      </c>
      <c r="E157" s="114" t="s">
        <v>624</v>
      </c>
      <c r="F157" s="114">
        <v>6</v>
      </c>
      <c r="G157" s="114" t="s">
        <v>625</v>
      </c>
      <c r="H157" s="114">
        <v>0.4</v>
      </c>
      <c r="I157" s="114">
        <f t="shared" si="4"/>
        <v>1</v>
      </c>
      <c r="J157" s="114">
        <v>0</v>
      </c>
      <c r="K157" s="114">
        <v>0</v>
      </c>
      <c r="L157" s="114">
        <v>1</v>
      </c>
      <c r="M157" s="114">
        <v>0</v>
      </c>
      <c r="N157" s="114">
        <v>0</v>
      </c>
      <c r="O157" s="114">
        <v>0</v>
      </c>
      <c r="P157" s="114">
        <f t="shared" si="5"/>
        <v>1</v>
      </c>
      <c r="Q157" s="114"/>
    </row>
    <row r="158" spans="1:17" ht="25.5" x14ac:dyDescent="0.2">
      <c r="A158" s="113">
        <v>147</v>
      </c>
      <c r="B158" s="114" t="s">
        <v>417</v>
      </c>
      <c r="C158" s="114" t="s">
        <v>619</v>
      </c>
      <c r="D158" s="114" t="s">
        <v>620</v>
      </c>
      <c r="E158" s="114" t="s">
        <v>626</v>
      </c>
      <c r="F158" s="114">
        <v>6</v>
      </c>
      <c r="G158" s="114"/>
      <c r="H158" s="114">
        <v>0.4</v>
      </c>
      <c r="I158" s="114">
        <f t="shared" si="4"/>
        <v>3</v>
      </c>
      <c r="J158" s="114">
        <v>0</v>
      </c>
      <c r="K158" s="114">
        <v>0</v>
      </c>
      <c r="L158" s="114">
        <v>3</v>
      </c>
      <c r="M158" s="114">
        <v>0</v>
      </c>
      <c r="N158" s="114">
        <v>0</v>
      </c>
      <c r="O158" s="114">
        <v>1</v>
      </c>
      <c r="P158" s="114">
        <f t="shared" si="5"/>
        <v>2</v>
      </c>
      <c r="Q158" s="114"/>
    </row>
    <row r="159" spans="1:17" ht="25.5" x14ac:dyDescent="0.2">
      <c r="A159" s="113">
        <v>148</v>
      </c>
      <c r="B159" s="114" t="s">
        <v>417</v>
      </c>
      <c r="C159" s="114" t="s">
        <v>619</v>
      </c>
      <c r="D159" s="114" t="s">
        <v>620</v>
      </c>
      <c r="E159" s="114" t="s">
        <v>627</v>
      </c>
      <c r="F159" s="114">
        <v>6</v>
      </c>
      <c r="G159" s="114" t="s">
        <v>628</v>
      </c>
      <c r="H159" s="114">
        <v>0.4</v>
      </c>
      <c r="I159" s="114">
        <f t="shared" si="4"/>
        <v>1</v>
      </c>
      <c r="J159" s="114">
        <v>0</v>
      </c>
      <c r="K159" s="114">
        <v>0</v>
      </c>
      <c r="L159" s="114">
        <v>1</v>
      </c>
      <c r="M159" s="114">
        <v>0</v>
      </c>
      <c r="N159" s="114">
        <v>0</v>
      </c>
      <c r="O159" s="114">
        <v>1</v>
      </c>
      <c r="P159" s="114">
        <f t="shared" si="5"/>
        <v>0</v>
      </c>
      <c r="Q159" s="114"/>
    </row>
    <row r="160" spans="1:17" ht="25.5" x14ac:dyDescent="0.2">
      <c r="A160" s="113">
        <v>149</v>
      </c>
      <c r="B160" s="114" t="s">
        <v>417</v>
      </c>
      <c r="C160" s="114" t="s">
        <v>619</v>
      </c>
      <c r="D160" s="114" t="s">
        <v>620</v>
      </c>
      <c r="E160" s="114" t="s">
        <v>365</v>
      </c>
      <c r="F160" s="114">
        <v>6</v>
      </c>
      <c r="G160" s="114" t="s">
        <v>629</v>
      </c>
      <c r="H160" s="114">
        <v>0.4</v>
      </c>
      <c r="I160" s="114">
        <f t="shared" si="4"/>
        <v>51</v>
      </c>
      <c r="J160" s="114">
        <v>0</v>
      </c>
      <c r="K160" s="114">
        <v>0</v>
      </c>
      <c r="L160" s="114">
        <v>51</v>
      </c>
      <c r="M160" s="114">
        <v>0</v>
      </c>
      <c r="N160" s="114">
        <v>0</v>
      </c>
      <c r="O160" s="114">
        <v>0</v>
      </c>
      <c r="P160" s="114">
        <f t="shared" si="5"/>
        <v>51</v>
      </c>
      <c r="Q160" s="114"/>
    </row>
    <row r="161" spans="1:17" ht="25.5" x14ac:dyDescent="0.2">
      <c r="A161" s="113">
        <v>150</v>
      </c>
      <c r="B161" s="114" t="s">
        <v>417</v>
      </c>
      <c r="C161" s="114" t="s">
        <v>619</v>
      </c>
      <c r="D161" s="114" t="s">
        <v>620</v>
      </c>
      <c r="E161" s="114" t="s">
        <v>630</v>
      </c>
      <c r="F161" s="114">
        <v>6</v>
      </c>
      <c r="G161" s="114"/>
      <c r="H161" s="114">
        <v>0.4</v>
      </c>
      <c r="I161" s="114">
        <f t="shared" si="4"/>
        <v>1</v>
      </c>
      <c r="J161" s="114">
        <v>0</v>
      </c>
      <c r="K161" s="114">
        <v>0</v>
      </c>
      <c r="L161" s="114">
        <v>1</v>
      </c>
      <c r="M161" s="114">
        <v>0</v>
      </c>
      <c r="N161" s="114">
        <v>0</v>
      </c>
      <c r="O161" s="114">
        <v>1</v>
      </c>
      <c r="P161" s="114">
        <f t="shared" si="5"/>
        <v>0</v>
      </c>
      <c r="Q161" s="114"/>
    </row>
    <row r="162" spans="1:17" ht="25.5" x14ac:dyDescent="0.2">
      <c r="A162" s="113">
        <v>151</v>
      </c>
      <c r="B162" s="114" t="s">
        <v>417</v>
      </c>
      <c r="C162" s="114" t="s">
        <v>619</v>
      </c>
      <c r="D162" s="114" t="s">
        <v>620</v>
      </c>
      <c r="E162" s="114" t="s">
        <v>631</v>
      </c>
      <c r="F162" s="114">
        <v>6</v>
      </c>
      <c r="G162" s="114" t="s">
        <v>632</v>
      </c>
      <c r="H162" s="114">
        <v>0.4</v>
      </c>
      <c r="I162" s="114">
        <f t="shared" si="4"/>
        <v>7</v>
      </c>
      <c r="J162" s="114">
        <v>0</v>
      </c>
      <c r="K162" s="114">
        <v>0</v>
      </c>
      <c r="L162" s="114">
        <v>7</v>
      </c>
      <c r="M162" s="114">
        <v>0</v>
      </c>
      <c r="N162" s="114">
        <v>0</v>
      </c>
      <c r="O162" s="114">
        <v>1</v>
      </c>
      <c r="P162" s="114">
        <f t="shared" si="5"/>
        <v>6</v>
      </c>
      <c r="Q162" s="114"/>
    </row>
    <row r="163" spans="1:17" ht="25.5" x14ac:dyDescent="0.2">
      <c r="A163" s="113">
        <v>152</v>
      </c>
      <c r="B163" s="114" t="s">
        <v>417</v>
      </c>
      <c r="C163" s="114" t="s">
        <v>619</v>
      </c>
      <c r="D163" s="114" t="s">
        <v>620</v>
      </c>
      <c r="E163" s="114" t="s">
        <v>633</v>
      </c>
      <c r="F163" s="114">
        <v>6</v>
      </c>
      <c r="G163" s="114" t="s">
        <v>634</v>
      </c>
      <c r="H163" s="114">
        <v>0.4</v>
      </c>
      <c r="I163" s="114">
        <f t="shared" si="4"/>
        <v>55</v>
      </c>
      <c r="J163" s="114">
        <v>0</v>
      </c>
      <c r="K163" s="114">
        <v>0</v>
      </c>
      <c r="L163" s="114">
        <v>55</v>
      </c>
      <c r="M163" s="114">
        <v>0</v>
      </c>
      <c r="N163" s="114">
        <v>0</v>
      </c>
      <c r="O163" s="114">
        <v>0</v>
      </c>
      <c r="P163" s="114">
        <f t="shared" si="5"/>
        <v>55</v>
      </c>
      <c r="Q163" s="114"/>
    </row>
    <row r="164" spans="1:17" ht="25.5" x14ac:dyDescent="0.2">
      <c r="A164" s="113">
        <v>153</v>
      </c>
      <c r="B164" s="114" t="s">
        <v>417</v>
      </c>
      <c r="C164" s="114" t="s">
        <v>619</v>
      </c>
      <c r="D164" s="114" t="s">
        <v>620</v>
      </c>
      <c r="E164" s="114" t="s">
        <v>635</v>
      </c>
      <c r="F164" s="114">
        <v>6</v>
      </c>
      <c r="G164" s="114"/>
      <c r="H164" s="114">
        <v>0.4</v>
      </c>
      <c r="I164" s="114">
        <f t="shared" si="4"/>
        <v>1</v>
      </c>
      <c r="J164" s="114">
        <v>0</v>
      </c>
      <c r="K164" s="114">
        <v>0</v>
      </c>
      <c r="L164" s="114">
        <v>1</v>
      </c>
      <c r="M164" s="114">
        <v>0</v>
      </c>
      <c r="N164" s="114">
        <v>0</v>
      </c>
      <c r="O164" s="114">
        <v>1</v>
      </c>
      <c r="P164" s="114">
        <f t="shared" si="5"/>
        <v>0</v>
      </c>
      <c r="Q164" s="114"/>
    </row>
    <row r="165" spans="1:17" ht="25.5" x14ac:dyDescent="0.2">
      <c r="A165" s="113">
        <v>154</v>
      </c>
      <c r="B165" s="114" t="s">
        <v>417</v>
      </c>
      <c r="C165" s="114" t="s">
        <v>619</v>
      </c>
      <c r="D165" s="114" t="s">
        <v>620</v>
      </c>
      <c r="E165" s="114" t="s">
        <v>323</v>
      </c>
      <c r="F165" s="114">
        <v>6</v>
      </c>
      <c r="G165" s="114" t="s">
        <v>636</v>
      </c>
      <c r="H165" s="114">
        <v>0.4</v>
      </c>
      <c r="I165" s="114">
        <f t="shared" si="4"/>
        <v>1</v>
      </c>
      <c r="J165" s="114">
        <v>0</v>
      </c>
      <c r="K165" s="114">
        <v>0</v>
      </c>
      <c r="L165" s="114">
        <v>1</v>
      </c>
      <c r="M165" s="114">
        <v>0</v>
      </c>
      <c r="N165" s="114">
        <v>0</v>
      </c>
      <c r="O165" s="114">
        <v>0</v>
      </c>
      <c r="P165" s="114">
        <f t="shared" si="5"/>
        <v>1</v>
      </c>
      <c r="Q165" s="114"/>
    </row>
    <row r="166" spans="1:17" ht="25.5" x14ac:dyDescent="0.2">
      <c r="A166" s="113">
        <v>155</v>
      </c>
      <c r="B166" s="114" t="s">
        <v>417</v>
      </c>
      <c r="C166" s="114" t="s">
        <v>619</v>
      </c>
      <c r="D166" s="114" t="s">
        <v>620</v>
      </c>
      <c r="E166" s="114" t="s">
        <v>637</v>
      </c>
      <c r="F166" s="114">
        <v>6</v>
      </c>
      <c r="G166" s="114" t="s">
        <v>638</v>
      </c>
      <c r="H166" s="114">
        <v>0.4</v>
      </c>
      <c r="I166" s="114">
        <f t="shared" si="4"/>
        <v>12</v>
      </c>
      <c r="J166" s="114">
        <v>0</v>
      </c>
      <c r="K166" s="114">
        <v>0</v>
      </c>
      <c r="L166" s="114">
        <v>12</v>
      </c>
      <c r="M166" s="114">
        <v>0</v>
      </c>
      <c r="N166" s="114">
        <v>0</v>
      </c>
      <c r="O166" s="114">
        <v>0</v>
      </c>
      <c r="P166" s="114">
        <f t="shared" si="5"/>
        <v>12</v>
      </c>
      <c r="Q166" s="114"/>
    </row>
    <row r="167" spans="1:17" ht="25.5" x14ac:dyDescent="0.2">
      <c r="A167" s="113">
        <v>156</v>
      </c>
      <c r="B167" s="114" t="s">
        <v>417</v>
      </c>
      <c r="C167" s="114" t="s">
        <v>619</v>
      </c>
      <c r="D167" s="114" t="s">
        <v>620</v>
      </c>
      <c r="E167" s="114" t="s">
        <v>639</v>
      </c>
      <c r="F167" s="114">
        <v>6</v>
      </c>
      <c r="G167" s="114" t="s">
        <v>640</v>
      </c>
      <c r="H167" s="114">
        <v>0.4</v>
      </c>
      <c r="I167" s="114">
        <f t="shared" si="4"/>
        <v>1</v>
      </c>
      <c r="J167" s="114">
        <v>0</v>
      </c>
      <c r="K167" s="114">
        <v>0</v>
      </c>
      <c r="L167" s="114">
        <v>1</v>
      </c>
      <c r="M167" s="114">
        <v>0</v>
      </c>
      <c r="N167" s="114">
        <v>0</v>
      </c>
      <c r="O167" s="114">
        <v>0</v>
      </c>
      <c r="P167" s="114">
        <f t="shared" si="5"/>
        <v>1</v>
      </c>
      <c r="Q167" s="114"/>
    </row>
    <row r="168" spans="1:17" ht="25.5" x14ac:dyDescent="0.2">
      <c r="A168" s="113">
        <v>157</v>
      </c>
      <c r="B168" s="114" t="s">
        <v>417</v>
      </c>
      <c r="C168" s="114" t="s">
        <v>619</v>
      </c>
      <c r="D168" s="114" t="s">
        <v>620</v>
      </c>
      <c r="E168" s="114" t="s">
        <v>641</v>
      </c>
      <c r="F168" s="114">
        <v>6</v>
      </c>
      <c r="G168" s="114" t="s">
        <v>642</v>
      </c>
      <c r="H168" s="114">
        <v>0.4</v>
      </c>
      <c r="I168" s="114">
        <f t="shared" si="4"/>
        <v>1</v>
      </c>
      <c r="J168" s="114">
        <v>0</v>
      </c>
      <c r="K168" s="114">
        <v>0</v>
      </c>
      <c r="L168" s="114">
        <v>1</v>
      </c>
      <c r="M168" s="114">
        <v>0</v>
      </c>
      <c r="N168" s="114">
        <v>0</v>
      </c>
      <c r="O168" s="114">
        <v>0</v>
      </c>
      <c r="P168" s="114">
        <f t="shared" si="5"/>
        <v>1</v>
      </c>
      <c r="Q168" s="114"/>
    </row>
    <row r="169" spans="1:17" ht="25.5" x14ac:dyDescent="0.2">
      <c r="A169" s="113">
        <v>158</v>
      </c>
      <c r="B169" s="114" t="s">
        <v>417</v>
      </c>
      <c r="C169" s="114" t="s">
        <v>619</v>
      </c>
      <c r="D169" s="114" t="s">
        <v>620</v>
      </c>
      <c r="E169" s="114" t="s">
        <v>643</v>
      </c>
      <c r="F169" s="114">
        <v>6</v>
      </c>
      <c r="G169" s="114" t="s">
        <v>644</v>
      </c>
      <c r="H169" s="114">
        <v>0.4</v>
      </c>
      <c r="I169" s="114">
        <f t="shared" si="4"/>
        <v>1</v>
      </c>
      <c r="J169" s="114">
        <v>0</v>
      </c>
      <c r="K169" s="114">
        <v>0</v>
      </c>
      <c r="L169" s="114">
        <v>1</v>
      </c>
      <c r="M169" s="114">
        <v>0</v>
      </c>
      <c r="N169" s="114">
        <v>0</v>
      </c>
      <c r="O169" s="114">
        <v>0</v>
      </c>
      <c r="P169" s="114">
        <f t="shared" si="5"/>
        <v>1</v>
      </c>
      <c r="Q169" s="114"/>
    </row>
    <row r="170" spans="1:17" ht="38.25" x14ac:dyDescent="0.2">
      <c r="A170" s="113">
        <v>159</v>
      </c>
      <c r="B170" s="114" t="s">
        <v>417</v>
      </c>
      <c r="C170" s="114" t="s">
        <v>619</v>
      </c>
      <c r="D170" s="114" t="s">
        <v>620</v>
      </c>
      <c r="E170" s="114" t="s">
        <v>645</v>
      </c>
      <c r="F170" s="114">
        <v>6</v>
      </c>
      <c r="G170" s="114"/>
      <c r="H170" s="114">
        <v>0.4</v>
      </c>
      <c r="I170" s="114">
        <f t="shared" si="4"/>
        <v>1</v>
      </c>
      <c r="J170" s="114">
        <v>0</v>
      </c>
      <c r="K170" s="114">
        <v>0</v>
      </c>
      <c r="L170" s="114">
        <v>1</v>
      </c>
      <c r="M170" s="114">
        <v>0</v>
      </c>
      <c r="N170" s="114">
        <v>0</v>
      </c>
      <c r="O170" s="114">
        <v>0</v>
      </c>
      <c r="P170" s="114">
        <f t="shared" si="5"/>
        <v>1</v>
      </c>
      <c r="Q170" s="114"/>
    </row>
    <row r="171" spans="1:17" ht="25.5" x14ac:dyDescent="0.2">
      <c r="A171" s="113">
        <v>160</v>
      </c>
      <c r="B171" s="114" t="s">
        <v>417</v>
      </c>
      <c r="C171" s="114" t="s">
        <v>619</v>
      </c>
      <c r="D171" s="114" t="s">
        <v>620</v>
      </c>
      <c r="E171" s="114" t="s">
        <v>646</v>
      </c>
      <c r="F171" s="114">
        <v>6</v>
      </c>
      <c r="G171" s="114"/>
      <c r="H171" s="114">
        <v>0.4</v>
      </c>
      <c r="I171" s="114">
        <f t="shared" si="4"/>
        <v>1</v>
      </c>
      <c r="J171" s="114">
        <v>0</v>
      </c>
      <c r="K171" s="114">
        <v>1</v>
      </c>
      <c r="L171" s="114">
        <v>0</v>
      </c>
      <c r="M171" s="114">
        <v>0</v>
      </c>
      <c r="N171" s="114">
        <v>0</v>
      </c>
      <c r="O171" s="114">
        <v>1</v>
      </c>
      <c r="P171" s="114">
        <f t="shared" si="5"/>
        <v>0</v>
      </c>
      <c r="Q171" s="114"/>
    </row>
    <row r="172" spans="1:17" ht="25.5" x14ac:dyDescent="0.2">
      <c r="A172" s="113">
        <v>161</v>
      </c>
      <c r="B172" s="114" t="s">
        <v>417</v>
      </c>
      <c r="C172" s="114" t="s">
        <v>647</v>
      </c>
      <c r="D172" s="114" t="s">
        <v>648</v>
      </c>
      <c r="E172" s="114" t="s">
        <v>649</v>
      </c>
      <c r="F172" s="114">
        <v>6</v>
      </c>
      <c r="G172" s="114"/>
      <c r="H172" s="114">
        <v>0.4</v>
      </c>
      <c r="I172" s="114">
        <f t="shared" si="4"/>
        <v>1</v>
      </c>
      <c r="J172" s="114">
        <v>0</v>
      </c>
      <c r="K172" s="114">
        <v>1</v>
      </c>
      <c r="L172" s="114">
        <v>0</v>
      </c>
      <c r="M172" s="114">
        <v>0</v>
      </c>
      <c r="N172" s="114">
        <v>0</v>
      </c>
      <c r="O172" s="114">
        <v>1</v>
      </c>
      <c r="P172" s="114">
        <f t="shared" si="5"/>
        <v>0</v>
      </c>
      <c r="Q172" s="114"/>
    </row>
    <row r="173" spans="1:17" ht="25.5" x14ac:dyDescent="0.2">
      <c r="A173" s="113">
        <v>162</v>
      </c>
      <c r="B173" s="114" t="s">
        <v>417</v>
      </c>
      <c r="C173" s="114" t="s">
        <v>647</v>
      </c>
      <c r="D173" s="114" t="s">
        <v>648</v>
      </c>
      <c r="E173" s="114" t="s">
        <v>641</v>
      </c>
      <c r="F173" s="114">
        <v>6</v>
      </c>
      <c r="G173" s="114" t="s">
        <v>642</v>
      </c>
      <c r="H173" s="114">
        <v>0.4</v>
      </c>
      <c r="I173" s="114">
        <f t="shared" si="4"/>
        <v>3</v>
      </c>
      <c r="J173" s="114">
        <v>0</v>
      </c>
      <c r="K173" s="114">
        <v>0</v>
      </c>
      <c r="L173" s="114">
        <v>3</v>
      </c>
      <c r="M173" s="114">
        <v>0</v>
      </c>
      <c r="N173" s="114">
        <v>0</v>
      </c>
      <c r="O173" s="114">
        <v>0</v>
      </c>
      <c r="P173" s="114">
        <f t="shared" si="5"/>
        <v>3</v>
      </c>
      <c r="Q173" s="114"/>
    </row>
    <row r="174" spans="1:17" ht="25.5" x14ac:dyDescent="0.2">
      <c r="A174" s="113">
        <v>163</v>
      </c>
      <c r="B174" s="114" t="s">
        <v>417</v>
      </c>
      <c r="C174" s="114" t="s">
        <v>647</v>
      </c>
      <c r="D174" s="114" t="s">
        <v>648</v>
      </c>
      <c r="E174" s="114" t="s">
        <v>650</v>
      </c>
      <c r="F174" s="114">
        <v>6</v>
      </c>
      <c r="G174" s="114" t="s">
        <v>651</v>
      </c>
      <c r="H174" s="114">
        <v>0.4</v>
      </c>
      <c r="I174" s="114">
        <f t="shared" si="4"/>
        <v>1</v>
      </c>
      <c r="J174" s="114">
        <v>0</v>
      </c>
      <c r="K174" s="114">
        <v>0</v>
      </c>
      <c r="L174" s="114">
        <v>1</v>
      </c>
      <c r="M174" s="114">
        <v>0</v>
      </c>
      <c r="N174" s="114">
        <v>0</v>
      </c>
      <c r="O174" s="114">
        <v>0</v>
      </c>
      <c r="P174" s="114">
        <f t="shared" si="5"/>
        <v>1</v>
      </c>
      <c r="Q174" s="114"/>
    </row>
    <row r="175" spans="1:17" ht="25.5" x14ac:dyDescent="0.2">
      <c r="A175" s="113">
        <v>164</v>
      </c>
      <c r="B175" s="114" t="s">
        <v>417</v>
      </c>
      <c r="C175" s="114" t="s">
        <v>652</v>
      </c>
      <c r="D175" s="114" t="s">
        <v>653</v>
      </c>
      <c r="E175" s="114" t="s">
        <v>362</v>
      </c>
      <c r="F175" s="114">
        <v>6</v>
      </c>
      <c r="G175" s="114" t="s">
        <v>654</v>
      </c>
      <c r="H175" s="114">
        <v>0.4</v>
      </c>
      <c r="I175" s="114">
        <f t="shared" si="4"/>
        <v>157</v>
      </c>
      <c r="J175" s="114">
        <v>0</v>
      </c>
      <c r="K175" s="114">
        <v>0</v>
      </c>
      <c r="L175" s="114">
        <v>157</v>
      </c>
      <c r="M175" s="114">
        <v>0</v>
      </c>
      <c r="N175" s="114">
        <v>0</v>
      </c>
      <c r="O175" s="114">
        <v>0</v>
      </c>
      <c r="P175" s="114">
        <f t="shared" si="5"/>
        <v>157</v>
      </c>
      <c r="Q175" s="114"/>
    </row>
    <row r="176" spans="1:17" ht="25.5" x14ac:dyDescent="0.2">
      <c r="A176" s="113">
        <v>165</v>
      </c>
      <c r="B176" s="114" t="s">
        <v>417</v>
      </c>
      <c r="C176" s="114" t="s">
        <v>652</v>
      </c>
      <c r="D176" s="114" t="s">
        <v>653</v>
      </c>
      <c r="E176" s="114" t="s">
        <v>364</v>
      </c>
      <c r="F176" s="114">
        <v>6</v>
      </c>
      <c r="G176" s="114" t="s">
        <v>655</v>
      </c>
      <c r="H176" s="114">
        <v>0.4</v>
      </c>
      <c r="I176" s="114">
        <f t="shared" si="4"/>
        <v>121</v>
      </c>
      <c r="J176" s="114">
        <v>0</v>
      </c>
      <c r="K176" s="114">
        <v>0</v>
      </c>
      <c r="L176" s="114">
        <v>121</v>
      </c>
      <c r="M176" s="114">
        <v>0</v>
      </c>
      <c r="N176" s="114">
        <v>0</v>
      </c>
      <c r="O176" s="114">
        <v>0</v>
      </c>
      <c r="P176" s="114">
        <f t="shared" si="5"/>
        <v>121</v>
      </c>
      <c r="Q176" s="114"/>
    </row>
    <row r="177" spans="1:17" ht="25.5" x14ac:dyDescent="0.2">
      <c r="A177" s="113">
        <v>166</v>
      </c>
      <c r="B177" s="114" t="s">
        <v>417</v>
      </c>
      <c r="C177" s="114" t="s">
        <v>647</v>
      </c>
      <c r="D177" s="114" t="s">
        <v>648</v>
      </c>
      <c r="E177" s="114" t="s">
        <v>650</v>
      </c>
      <c r="F177" s="114">
        <v>6</v>
      </c>
      <c r="G177" s="114" t="s">
        <v>651</v>
      </c>
      <c r="H177" s="114">
        <v>0.4</v>
      </c>
      <c r="I177" s="114">
        <f t="shared" si="4"/>
        <v>1</v>
      </c>
      <c r="J177" s="114">
        <v>0</v>
      </c>
      <c r="K177" s="114">
        <v>0</v>
      </c>
      <c r="L177" s="114">
        <v>1</v>
      </c>
      <c r="M177" s="114">
        <v>0</v>
      </c>
      <c r="N177" s="114">
        <v>0</v>
      </c>
      <c r="O177" s="114">
        <v>0</v>
      </c>
      <c r="P177" s="114">
        <f t="shared" si="5"/>
        <v>1</v>
      </c>
      <c r="Q177" s="114"/>
    </row>
    <row r="178" spans="1:17" ht="25.5" x14ac:dyDescent="0.2">
      <c r="A178" s="113">
        <v>167</v>
      </c>
      <c r="B178" s="114" t="s">
        <v>417</v>
      </c>
      <c r="C178" s="114" t="s">
        <v>647</v>
      </c>
      <c r="D178" s="114" t="s">
        <v>648</v>
      </c>
      <c r="E178" s="114" t="s">
        <v>650</v>
      </c>
      <c r="F178" s="114">
        <v>6</v>
      </c>
      <c r="G178" s="114" t="s">
        <v>651</v>
      </c>
      <c r="H178" s="114">
        <v>0.4</v>
      </c>
      <c r="I178" s="114">
        <f t="shared" si="4"/>
        <v>1</v>
      </c>
      <c r="J178" s="114">
        <v>0</v>
      </c>
      <c r="K178" s="114">
        <v>0</v>
      </c>
      <c r="L178" s="114">
        <v>1</v>
      </c>
      <c r="M178" s="114">
        <v>0</v>
      </c>
      <c r="N178" s="114">
        <v>0</v>
      </c>
      <c r="O178" s="114">
        <v>0</v>
      </c>
      <c r="P178" s="114">
        <f t="shared" si="5"/>
        <v>1</v>
      </c>
      <c r="Q178" s="114"/>
    </row>
    <row r="179" spans="1:17" ht="25.5" x14ac:dyDescent="0.2">
      <c r="A179" s="113">
        <v>168</v>
      </c>
      <c r="B179" s="114" t="s">
        <v>417</v>
      </c>
      <c r="C179" s="114" t="s">
        <v>418</v>
      </c>
      <c r="D179" s="114" t="s">
        <v>656</v>
      </c>
      <c r="E179" s="114" t="s">
        <v>657</v>
      </c>
      <c r="F179" s="114">
        <v>6</v>
      </c>
      <c r="G179" s="114" t="s">
        <v>658</v>
      </c>
      <c r="H179" s="114">
        <v>0.4</v>
      </c>
      <c r="I179" s="114">
        <f t="shared" si="4"/>
        <v>110</v>
      </c>
      <c r="J179" s="114">
        <v>0</v>
      </c>
      <c r="K179" s="114">
        <v>0</v>
      </c>
      <c r="L179" s="114">
        <v>110</v>
      </c>
      <c r="M179" s="114">
        <v>0</v>
      </c>
      <c r="N179" s="114">
        <v>0</v>
      </c>
      <c r="O179" s="114">
        <v>0</v>
      </c>
      <c r="P179" s="114">
        <f t="shared" si="5"/>
        <v>110</v>
      </c>
      <c r="Q179" s="114"/>
    </row>
    <row r="180" spans="1:17" ht="25.5" x14ac:dyDescent="0.2">
      <c r="A180" s="113">
        <v>169</v>
      </c>
      <c r="B180" s="114" t="s">
        <v>417</v>
      </c>
      <c r="C180" s="114" t="s">
        <v>418</v>
      </c>
      <c r="D180" s="114" t="s">
        <v>659</v>
      </c>
      <c r="E180" s="114" t="s">
        <v>660</v>
      </c>
      <c r="F180" s="114">
        <v>6</v>
      </c>
      <c r="G180" s="114" t="s">
        <v>661</v>
      </c>
      <c r="H180" s="114">
        <v>0.4</v>
      </c>
      <c r="I180" s="114">
        <f t="shared" si="4"/>
        <v>185</v>
      </c>
      <c r="J180" s="114">
        <v>0</v>
      </c>
      <c r="K180" s="114">
        <v>0</v>
      </c>
      <c r="L180" s="114">
        <v>185</v>
      </c>
      <c r="M180" s="114">
        <v>0</v>
      </c>
      <c r="N180" s="114">
        <v>0</v>
      </c>
      <c r="O180" s="114">
        <v>0</v>
      </c>
      <c r="P180" s="114">
        <f t="shared" si="5"/>
        <v>185</v>
      </c>
      <c r="Q180" s="114"/>
    </row>
    <row r="181" spans="1:17" ht="38.25" x14ac:dyDescent="0.2">
      <c r="A181" s="113">
        <v>170</v>
      </c>
      <c r="B181" s="114" t="s">
        <v>417</v>
      </c>
      <c r="C181" s="114" t="s">
        <v>662</v>
      </c>
      <c r="D181" s="114" t="s">
        <v>663</v>
      </c>
      <c r="E181" s="114" t="s">
        <v>360</v>
      </c>
      <c r="F181" s="114">
        <v>6</v>
      </c>
      <c r="G181" s="114" t="s">
        <v>664</v>
      </c>
      <c r="H181" s="114">
        <v>0.4</v>
      </c>
      <c r="I181" s="114">
        <f t="shared" si="4"/>
        <v>1</v>
      </c>
      <c r="J181" s="114">
        <v>0</v>
      </c>
      <c r="K181" s="114">
        <v>1</v>
      </c>
      <c r="L181" s="114">
        <v>0</v>
      </c>
      <c r="M181" s="114">
        <v>0</v>
      </c>
      <c r="N181" s="114">
        <v>0</v>
      </c>
      <c r="O181" s="114">
        <v>0</v>
      </c>
      <c r="P181" s="114">
        <f t="shared" si="5"/>
        <v>1</v>
      </c>
      <c r="Q181" s="114"/>
    </row>
    <row r="182" spans="1:17" ht="38.25" x14ac:dyDescent="0.2">
      <c r="A182" s="113">
        <v>171</v>
      </c>
      <c r="B182" s="114" t="s">
        <v>417</v>
      </c>
      <c r="C182" s="114" t="s">
        <v>662</v>
      </c>
      <c r="D182" s="114" t="s">
        <v>663</v>
      </c>
      <c r="E182" s="114" t="s">
        <v>338</v>
      </c>
      <c r="F182" s="114">
        <v>6</v>
      </c>
      <c r="G182" s="114" t="s">
        <v>665</v>
      </c>
      <c r="H182" s="114">
        <v>0.4</v>
      </c>
      <c r="I182" s="114">
        <f t="shared" si="4"/>
        <v>1</v>
      </c>
      <c r="J182" s="114">
        <v>0</v>
      </c>
      <c r="K182" s="114">
        <v>1</v>
      </c>
      <c r="L182" s="114">
        <v>0</v>
      </c>
      <c r="M182" s="114">
        <v>0</v>
      </c>
      <c r="N182" s="114">
        <v>0</v>
      </c>
      <c r="O182" s="114">
        <v>0</v>
      </c>
      <c r="P182" s="114">
        <f t="shared" si="5"/>
        <v>1</v>
      </c>
      <c r="Q182" s="114"/>
    </row>
    <row r="183" spans="1:17" ht="38.25" x14ac:dyDescent="0.2">
      <c r="A183" s="113">
        <v>172</v>
      </c>
      <c r="B183" s="114" t="s">
        <v>417</v>
      </c>
      <c r="C183" s="114" t="s">
        <v>662</v>
      </c>
      <c r="D183" s="114" t="s">
        <v>663</v>
      </c>
      <c r="E183" s="114" t="s">
        <v>361</v>
      </c>
      <c r="F183" s="114">
        <v>6</v>
      </c>
      <c r="G183" s="114" t="s">
        <v>666</v>
      </c>
      <c r="H183" s="114">
        <v>0.4</v>
      </c>
      <c r="I183" s="114">
        <f t="shared" si="4"/>
        <v>1</v>
      </c>
      <c r="J183" s="114">
        <v>0</v>
      </c>
      <c r="K183" s="114">
        <v>1</v>
      </c>
      <c r="L183" s="114">
        <v>0</v>
      </c>
      <c r="M183" s="114">
        <v>0</v>
      </c>
      <c r="N183" s="114">
        <v>0</v>
      </c>
      <c r="O183" s="114">
        <v>0</v>
      </c>
      <c r="P183" s="114">
        <f t="shared" si="5"/>
        <v>1</v>
      </c>
      <c r="Q183" s="114"/>
    </row>
    <row r="184" spans="1:17" ht="38.25" x14ac:dyDescent="0.2">
      <c r="A184" s="113">
        <v>173</v>
      </c>
      <c r="B184" s="114" t="s">
        <v>417</v>
      </c>
      <c r="C184" s="114" t="s">
        <v>662</v>
      </c>
      <c r="D184" s="114" t="s">
        <v>663</v>
      </c>
      <c r="E184" s="114" t="s">
        <v>331</v>
      </c>
      <c r="F184" s="114">
        <v>6</v>
      </c>
      <c r="G184" s="114" t="s">
        <v>667</v>
      </c>
      <c r="H184" s="114">
        <v>0.4</v>
      </c>
      <c r="I184" s="114">
        <f t="shared" si="4"/>
        <v>1</v>
      </c>
      <c r="J184" s="114">
        <v>0</v>
      </c>
      <c r="K184" s="114">
        <v>1</v>
      </c>
      <c r="L184" s="114">
        <v>0</v>
      </c>
      <c r="M184" s="114">
        <v>0</v>
      </c>
      <c r="N184" s="114">
        <v>0</v>
      </c>
      <c r="O184" s="114">
        <v>0</v>
      </c>
      <c r="P184" s="114">
        <f t="shared" si="5"/>
        <v>1</v>
      </c>
      <c r="Q184" s="114"/>
    </row>
    <row r="185" spans="1:17" ht="38.25" x14ac:dyDescent="0.2">
      <c r="A185" s="113">
        <v>174</v>
      </c>
      <c r="B185" s="114" t="s">
        <v>417</v>
      </c>
      <c r="C185" s="114" t="s">
        <v>662</v>
      </c>
      <c r="D185" s="114" t="s">
        <v>663</v>
      </c>
      <c r="E185" s="114" t="s">
        <v>336</v>
      </c>
      <c r="F185" s="114">
        <v>6</v>
      </c>
      <c r="G185" s="114" t="s">
        <v>668</v>
      </c>
      <c r="H185" s="114">
        <v>0.4</v>
      </c>
      <c r="I185" s="114">
        <f t="shared" si="4"/>
        <v>1</v>
      </c>
      <c r="J185" s="114">
        <v>0</v>
      </c>
      <c r="K185" s="114">
        <v>1</v>
      </c>
      <c r="L185" s="114">
        <v>0</v>
      </c>
      <c r="M185" s="114">
        <v>0</v>
      </c>
      <c r="N185" s="114">
        <v>0</v>
      </c>
      <c r="O185" s="114">
        <v>0</v>
      </c>
      <c r="P185" s="114">
        <f t="shared" si="5"/>
        <v>1</v>
      </c>
      <c r="Q185" s="114"/>
    </row>
    <row r="186" spans="1:17" ht="38.25" x14ac:dyDescent="0.2">
      <c r="A186" s="113">
        <v>175</v>
      </c>
      <c r="B186" s="114" t="s">
        <v>417</v>
      </c>
      <c r="C186" s="114" t="s">
        <v>662</v>
      </c>
      <c r="D186" s="114" t="s">
        <v>669</v>
      </c>
      <c r="E186" s="114" t="s">
        <v>334</v>
      </c>
      <c r="F186" s="114">
        <v>6</v>
      </c>
      <c r="G186" s="114" t="s">
        <v>670</v>
      </c>
      <c r="H186" s="114">
        <v>0.4</v>
      </c>
      <c r="I186" s="114">
        <f t="shared" si="4"/>
        <v>1</v>
      </c>
      <c r="J186" s="114">
        <v>0</v>
      </c>
      <c r="K186" s="114">
        <v>1</v>
      </c>
      <c r="L186" s="114">
        <v>0</v>
      </c>
      <c r="M186" s="114">
        <v>0</v>
      </c>
      <c r="N186" s="114">
        <v>0</v>
      </c>
      <c r="O186" s="114">
        <v>0</v>
      </c>
      <c r="P186" s="114">
        <f t="shared" si="5"/>
        <v>1</v>
      </c>
      <c r="Q186" s="114"/>
    </row>
    <row r="187" spans="1:17" ht="38.25" x14ac:dyDescent="0.2">
      <c r="A187" s="113">
        <v>176</v>
      </c>
      <c r="B187" s="114" t="s">
        <v>417</v>
      </c>
      <c r="C187" s="114" t="s">
        <v>662</v>
      </c>
      <c r="D187" s="114" t="s">
        <v>669</v>
      </c>
      <c r="E187" s="114" t="s">
        <v>363</v>
      </c>
      <c r="F187" s="114">
        <v>6</v>
      </c>
      <c r="G187" s="114" t="s">
        <v>671</v>
      </c>
      <c r="H187" s="114">
        <v>0.4</v>
      </c>
      <c r="I187" s="114">
        <f t="shared" si="4"/>
        <v>1</v>
      </c>
      <c r="J187" s="114">
        <v>0</v>
      </c>
      <c r="K187" s="114">
        <v>1</v>
      </c>
      <c r="L187" s="114">
        <v>0</v>
      </c>
      <c r="M187" s="114">
        <v>0</v>
      </c>
      <c r="N187" s="114">
        <v>0</v>
      </c>
      <c r="O187" s="114">
        <v>0</v>
      </c>
      <c r="P187" s="114">
        <f t="shared" si="5"/>
        <v>1</v>
      </c>
      <c r="Q187" s="114"/>
    </row>
    <row r="188" spans="1:17" ht="38.25" x14ac:dyDescent="0.2">
      <c r="A188" s="113">
        <v>177</v>
      </c>
      <c r="B188" s="114" t="s">
        <v>417</v>
      </c>
      <c r="C188" s="114" t="s">
        <v>662</v>
      </c>
      <c r="D188" s="114" t="s">
        <v>669</v>
      </c>
      <c r="E188" s="114" t="s">
        <v>332</v>
      </c>
      <c r="F188" s="114">
        <v>6</v>
      </c>
      <c r="G188" s="114" t="s">
        <v>672</v>
      </c>
      <c r="H188" s="114">
        <v>0.4</v>
      </c>
      <c r="I188" s="114">
        <f t="shared" si="4"/>
        <v>1</v>
      </c>
      <c r="J188" s="114">
        <v>0</v>
      </c>
      <c r="K188" s="114">
        <v>1</v>
      </c>
      <c r="L188" s="114">
        <v>0</v>
      </c>
      <c r="M188" s="114">
        <v>0</v>
      </c>
      <c r="N188" s="114">
        <v>0</v>
      </c>
      <c r="O188" s="114">
        <v>0</v>
      </c>
      <c r="P188" s="114">
        <f t="shared" si="5"/>
        <v>1</v>
      </c>
      <c r="Q188" s="114"/>
    </row>
    <row r="189" spans="1:17" ht="38.25" x14ac:dyDescent="0.2">
      <c r="A189" s="113">
        <v>178</v>
      </c>
      <c r="B189" s="114" t="s">
        <v>417</v>
      </c>
      <c r="C189" s="114" t="s">
        <v>662</v>
      </c>
      <c r="D189" s="114" t="s">
        <v>669</v>
      </c>
      <c r="E189" s="114" t="s">
        <v>333</v>
      </c>
      <c r="F189" s="114">
        <v>6</v>
      </c>
      <c r="G189" s="114" t="s">
        <v>673</v>
      </c>
      <c r="H189" s="114">
        <v>0.4</v>
      </c>
      <c r="I189" s="114">
        <f t="shared" si="4"/>
        <v>1</v>
      </c>
      <c r="J189" s="114">
        <v>0</v>
      </c>
      <c r="K189" s="114">
        <v>1</v>
      </c>
      <c r="L189" s="114">
        <v>0</v>
      </c>
      <c r="M189" s="114">
        <v>0</v>
      </c>
      <c r="N189" s="114">
        <v>0</v>
      </c>
      <c r="O189" s="114">
        <v>0</v>
      </c>
      <c r="P189" s="114">
        <f t="shared" si="5"/>
        <v>1</v>
      </c>
      <c r="Q189" s="114"/>
    </row>
    <row r="190" spans="1:17" ht="38.25" x14ac:dyDescent="0.2">
      <c r="A190" s="113">
        <v>179</v>
      </c>
      <c r="B190" s="114" t="s">
        <v>417</v>
      </c>
      <c r="C190" s="114" t="s">
        <v>662</v>
      </c>
      <c r="D190" s="114" t="s">
        <v>669</v>
      </c>
      <c r="E190" s="114" t="s">
        <v>337</v>
      </c>
      <c r="F190" s="114">
        <v>6</v>
      </c>
      <c r="G190" s="114" t="s">
        <v>674</v>
      </c>
      <c r="H190" s="114">
        <v>0.4</v>
      </c>
      <c r="I190" s="114">
        <f t="shared" si="4"/>
        <v>1</v>
      </c>
      <c r="J190" s="114">
        <v>0</v>
      </c>
      <c r="K190" s="114">
        <v>1</v>
      </c>
      <c r="L190" s="114">
        <v>0</v>
      </c>
      <c r="M190" s="114">
        <v>0</v>
      </c>
      <c r="N190" s="114">
        <v>0</v>
      </c>
      <c r="O190" s="114">
        <v>0</v>
      </c>
      <c r="P190" s="114">
        <f t="shared" si="5"/>
        <v>1</v>
      </c>
      <c r="Q190" s="114"/>
    </row>
    <row r="191" spans="1:17" ht="25.5" x14ac:dyDescent="0.2">
      <c r="A191" s="113">
        <v>180</v>
      </c>
      <c r="B191" s="114" t="s">
        <v>417</v>
      </c>
      <c r="C191" s="114" t="s">
        <v>418</v>
      </c>
      <c r="D191" s="114" t="s">
        <v>675</v>
      </c>
      <c r="E191" s="114" t="s">
        <v>676</v>
      </c>
      <c r="F191" s="114">
        <v>6</v>
      </c>
      <c r="G191" s="114"/>
      <c r="H191" s="114">
        <v>0.4</v>
      </c>
      <c r="I191" s="114">
        <f t="shared" si="4"/>
        <v>1</v>
      </c>
      <c r="J191" s="114">
        <v>0</v>
      </c>
      <c r="K191" s="114">
        <v>0</v>
      </c>
      <c r="L191" s="114">
        <v>1</v>
      </c>
      <c r="M191" s="114">
        <v>0</v>
      </c>
      <c r="N191" s="114">
        <v>0</v>
      </c>
      <c r="O191" s="114">
        <v>1</v>
      </c>
      <c r="P191" s="114">
        <f t="shared" si="5"/>
        <v>0</v>
      </c>
      <c r="Q191" s="114"/>
    </row>
    <row r="192" spans="1:17" ht="25.5" x14ac:dyDescent="0.2">
      <c r="A192" s="113">
        <v>181</v>
      </c>
      <c r="B192" s="114" t="s">
        <v>417</v>
      </c>
      <c r="C192" s="114" t="s">
        <v>418</v>
      </c>
      <c r="D192" s="114" t="s">
        <v>675</v>
      </c>
      <c r="E192" s="114" t="s">
        <v>557</v>
      </c>
      <c r="F192" s="114">
        <v>6</v>
      </c>
      <c r="G192" s="114"/>
      <c r="H192" s="114">
        <v>0.4</v>
      </c>
      <c r="I192" s="114">
        <f t="shared" si="4"/>
        <v>1</v>
      </c>
      <c r="J192" s="114">
        <v>0</v>
      </c>
      <c r="K192" s="114">
        <v>0</v>
      </c>
      <c r="L192" s="114">
        <v>1</v>
      </c>
      <c r="M192" s="114">
        <v>0</v>
      </c>
      <c r="N192" s="114">
        <v>0</v>
      </c>
      <c r="O192" s="114">
        <v>1</v>
      </c>
      <c r="P192" s="114">
        <f t="shared" si="5"/>
        <v>0</v>
      </c>
      <c r="Q192" s="114"/>
    </row>
    <row r="193" spans="1:17" ht="25.5" x14ac:dyDescent="0.2">
      <c r="A193" s="113">
        <v>182</v>
      </c>
      <c r="B193" s="114" t="s">
        <v>417</v>
      </c>
      <c r="C193" s="114" t="s">
        <v>418</v>
      </c>
      <c r="D193" s="114" t="s">
        <v>675</v>
      </c>
      <c r="E193" s="114" t="s">
        <v>677</v>
      </c>
      <c r="F193" s="114">
        <v>6</v>
      </c>
      <c r="G193" s="114"/>
      <c r="H193" s="114">
        <v>0.4</v>
      </c>
      <c r="I193" s="114">
        <f t="shared" si="4"/>
        <v>1</v>
      </c>
      <c r="J193" s="114">
        <v>0</v>
      </c>
      <c r="K193" s="114">
        <v>0</v>
      </c>
      <c r="L193" s="114">
        <v>1</v>
      </c>
      <c r="M193" s="114">
        <v>0</v>
      </c>
      <c r="N193" s="114">
        <v>0</v>
      </c>
      <c r="O193" s="114">
        <v>1</v>
      </c>
      <c r="P193" s="114">
        <f t="shared" si="5"/>
        <v>0</v>
      </c>
      <c r="Q193" s="114"/>
    </row>
    <row r="194" spans="1:17" ht="25.5" x14ac:dyDescent="0.2">
      <c r="A194" s="113">
        <v>183</v>
      </c>
      <c r="B194" s="114" t="s">
        <v>417</v>
      </c>
      <c r="C194" s="114" t="s">
        <v>418</v>
      </c>
      <c r="D194" s="114" t="s">
        <v>675</v>
      </c>
      <c r="E194" s="114" t="s">
        <v>678</v>
      </c>
      <c r="F194" s="114">
        <v>6</v>
      </c>
      <c r="G194" s="114"/>
      <c r="H194" s="114">
        <v>0.4</v>
      </c>
      <c r="I194" s="114">
        <f t="shared" si="4"/>
        <v>1</v>
      </c>
      <c r="J194" s="114">
        <v>0</v>
      </c>
      <c r="K194" s="114">
        <v>0</v>
      </c>
      <c r="L194" s="114">
        <v>1</v>
      </c>
      <c r="M194" s="114">
        <v>0</v>
      </c>
      <c r="N194" s="114">
        <v>0</v>
      </c>
      <c r="O194" s="114">
        <v>1</v>
      </c>
      <c r="P194" s="114">
        <f t="shared" si="5"/>
        <v>0</v>
      </c>
      <c r="Q194" s="114"/>
    </row>
    <row r="195" spans="1:17" ht="25.5" x14ac:dyDescent="0.2">
      <c r="A195" s="113">
        <v>184</v>
      </c>
      <c r="B195" s="114" t="s">
        <v>417</v>
      </c>
      <c r="C195" s="114" t="s">
        <v>418</v>
      </c>
      <c r="D195" s="114" t="s">
        <v>675</v>
      </c>
      <c r="E195" s="114" t="s">
        <v>679</v>
      </c>
      <c r="F195" s="114">
        <v>6</v>
      </c>
      <c r="G195" s="114"/>
      <c r="H195" s="114">
        <v>0.4</v>
      </c>
      <c r="I195" s="114">
        <f t="shared" si="4"/>
        <v>1</v>
      </c>
      <c r="J195" s="114">
        <v>0</v>
      </c>
      <c r="K195" s="114">
        <v>0</v>
      </c>
      <c r="L195" s="114">
        <v>1</v>
      </c>
      <c r="M195" s="114">
        <v>0</v>
      </c>
      <c r="N195" s="114">
        <v>0</v>
      </c>
      <c r="O195" s="114">
        <v>1</v>
      </c>
      <c r="P195" s="114">
        <f t="shared" si="5"/>
        <v>0</v>
      </c>
      <c r="Q195" s="114"/>
    </row>
    <row r="196" spans="1:17" ht="25.5" x14ac:dyDescent="0.2">
      <c r="A196" s="113">
        <v>185</v>
      </c>
      <c r="B196" s="114" t="s">
        <v>417</v>
      </c>
      <c r="C196" s="114" t="s">
        <v>418</v>
      </c>
      <c r="D196" s="114" t="s">
        <v>675</v>
      </c>
      <c r="E196" s="114" t="s">
        <v>649</v>
      </c>
      <c r="F196" s="114">
        <v>6</v>
      </c>
      <c r="G196" s="114"/>
      <c r="H196" s="114">
        <v>0.4</v>
      </c>
      <c r="I196" s="114">
        <f t="shared" si="4"/>
        <v>1</v>
      </c>
      <c r="J196" s="114">
        <v>0</v>
      </c>
      <c r="K196" s="114">
        <v>0</v>
      </c>
      <c r="L196" s="114">
        <v>1</v>
      </c>
      <c r="M196" s="114">
        <v>0</v>
      </c>
      <c r="N196" s="114">
        <v>0</v>
      </c>
      <c r="O196" s="114">
        <v>1</v>
      </c>
      <c r="P196" s="114">
        <f t="shared" si="5"/>
        <v>0</v>
      </c>
      <c r="Q196" s="114"/>
    </row>
    <row r="197" spans="1:17" ht="25.5" x14ac:dyDescent="0.2">
      <c r="A197" s="113">
        <v>186</v>
      </c>
      <c r="B197" s="114" t="s">
        <v>417</v>
      </c>
      <c r="C197" s="114" t="s">
        <v>418</v>
      </c>
      <c r="D197" s="114" t="s">
        <v>675</v>
      </c>
      <c r="E197" s="114" t="s">
        <v>680</v>
      </c>
      <c r="F197" s="114">
        <v>6</v>
      </c>
      <c r="G197" s="114"/>
      <c r="H197" s="114">
        <v>0.4</v>
      </c>
      <c r="I197" s="114">
        <f t="shared" si="4"/>
        <v>1</v>
      </c>
      <c r="J197" s="114">
        <v>0</v>
      </c>
      <c r="K197" s="114">
        <v>0</v>
      </c>
      <c r="L197" s="114">
        <v>1</v>
      </c>
      <c r="M197" s="114">
        <v>0</v>
      </c>
      <c r="N197" s="114">
        <v>0</v>
      </c>
      <c r="O197" s="114">
        <v>1</v>
      </c>
      <c r="P197" s="114">
        <f>I197-O197</f>
        <v>0</v>
      </c>
      <c r="Q197" s="114"/>
    </row>
    <row r="198" spans="1:17" x14ac:dyDescent="0.2">
      <c r="A198" s="113"/>
      <c r="B198" s="114"/>
      <c r="C198" s="114"/>
      <c r="D198" s="114"/>
      <c r="E198" s="114"/>
      <c r="F198" s="114"/>
      <c r="G198" s="114"/>
      <c r="H198" s="114">
        <v>0.4</v>
      </c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1:17" x14ac:dyDescent="0.2">
      <c r="A199" s="113"/>
      <c r="B199" s="114"/>
      <c r="C199" s="114"/>
      <c r="D199" s="114"/>
      <c r="E199" s="114"/>
      <c r="F199" s="114"/>
      <c r="G199" s="114"/>
      <c r="H199" s="114"/>
      <c r="I199" s="114">
        <f>SUM(I12:I197)</f>
        <v>6624</v>
      </c>
      <c r="J199" s="114"/>
      <c r="K199" s="114">
        <f>SUM(K12:K197)</f>
        <v>29</v>
      </c>
      <c r="L199" s="114">
        <f>SUM(L12:L198)</f>
        <v>6595</v>
      </c>
      <c r="M199" s="114"/>
      <c r="N199" s="114"/>
      <c r="O199" s="114">
        <f>SUM(O12:O197)</f>
        <v>85</v>
      </c>
      <c r="P199" s="114">
        <f>SUM(P12:P198)</f>
        <v>6539</v>
      </c>
      <c r="Q199" s="114"/>
    </row>
    <row r="201" spans="1:17" x14ac:dyDescent="0.2">
      <c r="A201" s="400" t="s">
        <v>998</v>
      </c>
      <c r="B201" s="400"/>
      <c r="C201" s="400"/>
      <c r="D201" s="400"/>
      <c r="H201" s="111" t="s">
        <v>239</v>
      </c>
    </row>
  </sheetData>
  <autoFilter ref="A11:Q199"/>
  <mergeCells count="19">
    <mergeCell ref="E8:F8"/>
    <mergeCell ref="E9:E10"/>
    <mergeCell ref="F9:F10"/>
    <mergeCell ref="A201:D201"/>
    <mergeCell ref="I9:I10"/>
    <mergeCell ref="A8:A10"/>
    <mergeCell ref="J9:L9"/>
    <mergeCell ref="J2:P2"/>
    <mergeCell ref="B4:L4"/>
    <mergeCell ref="B6:P6"/>
    <mergeCell ref="G8:H8"/>
    <mergeCell ref="I8:Q8"/>
    <mergeCell ref="M9:P9"/>
    <mergeCell ref="Q9:Q10"/>
    <mergeCell ref="G9:G10"/>
    <mergeCell ref="H9:H10"/>
    <mergeCell ref="B8:B10"/>
    <mergeCell ref="C8:C10"/>
    <mergeCell ref="D8:D10"/>
  </mergeCells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rowBreaks count="3" manualBreakCount="3">
    <brk id="54" max="16383" man="1"/>
    <brk id="111" max="16383" man="1"/>
    <brk id="1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"/>
  <sheetViews>
    <sheetView view="pageBreakPreview" zoomScaleNormal="100" workbookViewId="0">
      <selection activeCell="CQ29" sqref="CQ29"/>
    </sheetView>
  </sheetViews>
  <sheetFormatPr defaultColWidth="0.85546875" defaultRowHeight="15" x14ac:dyDescent="0.25"/>
  <cols>
    <col min="1" max="16384" width="0.85546875" style="4"/>
  </cols>
  <sheetData>
    <row r="1" spans="1:102" s="1" customFormat="1" ht="15.75" x14ac:dyDescent="0.25">
      <c r="CX1" s="2" t="s">
        <v>10</v>
      </c>
    </row>
    <row r="2" spans="1:102" s="1" customFormat="1" ht="15" customHeight="1" x14ac:dyDescent="0.25"/>
    <row r="3" spans="1:102" s="1" customFormat="1" ht="62.25" customHeight="1" x14ac:dyDescent="0.25">
      <c r="A3" s="161" t="s">
        <v>288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</row>
    <row r="4" spans="1:102" s="1" customFormat="1" ht="15.75" x14ac:dyDescent="0.25">
      <c r="A4" s="194" t="s">
        <v>686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</row>
    <row r="5" spans="1:102" s="1" customFormat="1" ht="13.5" customHeight="1" x14ac:dyDescent="0.25">
      <c r="A5" s="195" t="s">
        <v>272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</row>
    <row r="6" spans="1:102" ht="15.75" customHeight="1" x14ac:dyDescent="0.25"/>
    <row r="7" spans="1:102" s="46" customFormat="1" ht="30" customHeight="1" x14ac:dyDescent="0.2">
      <c r="A7" s="414" t="s">
        <v>180</v>
      </c>
      <c r="B7" s="415"/>
      <c r="C7" s="415"/>
      <c r="D7" s="415"/>
      <c r="E7" s="415"/>
      <c r="F7" s="415"/>
      <c r="G7" s="416"/>
      <c r="H7" s="414" t="s">
        <v>179</v>
      </c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6"/>
      <c r="BK7" s="414" t="s">
        <v>178</v>
      </c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6"/>
    </row>
    <row r="8" spans="1:102" s="5" customFormat="1" ht="45.75" customHeight="1" x14ac:dyDescent="0.2">
      <c r="A8" s="409">
        <v>1</v>
      </c>
      <c r="B8" s="410"/>
      <c r="C8" s="410"/>
      <c r="D8" s="410"/>
      <c r="E8" s="410"/>
      <c r="F8" s="410"/>
      <c r="G8" s="411"/>
      <c r="H8" s="12"/>
      <c r="I8" s="165" t="s">
        <v>177</v>
      </c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6"/>
      <c r="BK8" s="204" t="s">
        <v>287</v>
      </c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6"/>
    </row>
    <row r="9" spans="1:102" s="5" customFormat="1" ht="16.5" customHeight="1" x14ac:dyDescent="0.2">
      <c r="A9" s="412"/>
      <c r="B9" s="367"/>
      <c r="C9" s="367"/>
      <c r="D9" s="367"/>
      <c r="E9" s="367"/>
      <c r="F9" s="367"/>
      <c r="G9" s="413"/>
      <c r="H9" s="10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8"/>
      <c r="BK9" s="412">
        <v>16.97</v>
      </c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413"/>
    </row>
    <row r="11" spans="1:102" s="1" customFormat="1" ht="15.75" x14ac:dyDescent="0.25">
      <c r="A11" s="194" t="str">
        <f>Главная!B8</f>
        <v xml:space="preserve">Генеральный директор 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 t="str">
        <f>Главная!B9</f>
        <v>Сахратов Роман Фанисович</v>
      </c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</row>
    <row r="12" spans="1:102" s="3" customFormat="1" ht="13.5" customHeight="1" x14ac:dyDescent="0.2">
      <c r="A12" s="195" t="s">
        <v>18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 t="s">
        <v>19</v>
      </c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 t="s">
        <v>20</v>
      </c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</row>
    <row r="13" spans="1:102" ht="3" customHeight="1" x14ac:dyDescent="0.25"/>
  </sheetData>
  <mergeCells count="16">
    <mergeCell ref="A3:CX3"/>
    <mergeCell ref="A11:AK11"/>
    <mergeCell ref="AL11:BV11"/>
    <mergeCell ref="BW11:CX11"/>
    <mergeCell ref="I8:BJ9"/>
    <mergeCell ref="A4:CX4"/>
    <mergeCell ref="A5:CX5"/>
    <mergeCell ref="H7:BJ7"/>
    <mergeCell ref="BK7:CX7"/>
    <mergeCell ref="A7:G7"/>
    <mergeCell ref="BW12:CX12"/>
    <mergeCell ref="A8:G9"/>
    <mergeCell ref="BK8:CX8"/>
    <mergeCell ref="BK9:CX9"/>
    <mergeCell ref="A12:AK12"/>
    <mergeCell ref="AL12:BV12"/>
  </mergeCells>
  <pageMargins left="0.98425196850393704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V20"/>
  <sheetViews>
    <sheetView view="pageBreakPreview" zoomScaleNormal="100" workbookViewId="0">
      <selection activeCell="AN10" sqref="AN10:AT10"/>
    </sheetView>
  </sheetViews>
  <sheetFormatPr defaultColWidth="0.85546875" defaultRowHeight="15" outlineLevelRow="1" x14ac:dyDescent="0.25"/>
  <cols>
    <col min="1" max="38" width="0.85546875" style="4"/>
    <col min="39" max="39" width="1.42578125" style="4" customWidth="1"/>
    <col min="40" max="57" width="0.85546875" style="4"/>
    <col min="58" max="58" width="0.5703125" style="4" customWidth="1"/>
    <col min="59" max="16384" width="0.85546875" style="4"/>
  </cols>
  <sheetData>
    <row r="1" spans="1:100" ht="59.25" customHeight="1" x14ac:dyDescent="0.25">
      <c r="A1" s="141" t="s">
        <v>182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</row>
    <row r="2" spans="1:100" ht="36" customHeight="1" outlineLevel="1" x14ac:dyDescent="0.25">
      <c r="A2" s="143" t="s">
        <v>183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s="1" customFormat="1" ht="15.75" outlineLevel="1" x14ac:dyDescent="0.25">
      <c r="CV3" s="2" t="s">
        <v>10</v>
      </c>
    </row>
    <row r="4" spans="1:100" s="1" customFormat="1" ht="15.75" x14ac:dyDescent="0.25"/>
    <row r="5" spans="1:100" s="1" customFormat="1" ht="32.25" customHeight="1" x14ac:dyDescent="0.25">
      <c r="A5" s="161" t="s">
        <v>33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</row>
    <row r="6" spans="1:100" s="1" customFormat="1" ht="9" customHeight="1" x14ac:dyDescent="0.25"/>
    <row r="7" spans="1:100" s="1" customFormat="1" ht="15.75" x14ac:dyDescent="0.25">
      <c r="A7" s="417" t="str">
        <f>Главная!B6</f>
        <v>АО"Янаульские электричекские сети"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/>
      <c r="CU7" s="417"/>
      <c r="CV7" s="417"/>
    </row>
    <row r="8" spans="1:100" s="1" customFormat="1" ht="15.75" x14ac:dyDescent="0.25">
      <c r="A8" s="144" t="s">
        <v>32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</row>
    <row r="9" spans="1:100" ht="21" customHeight="1" x14ac:dyDescent="0.25"/>
    <row r="10" spans="1:100" s="5" customFormat="1" x14ac:dyDescent="0.25">
      <c r="A10" s="11"/>
      <c r="B10" s="162" t="s">
        <v>31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418">
        <f>Главная!B7</f>
        <v>2018</v>
      </c>
      <c r="AO10" s="418"/>
      <c r="AP10" s="418"/>
      <c r="AQ10" s="418"/>
      <c r="AR10" s="418"/>
      <c r="AS10" s="418"/>
      <c r="AT10" s="418"/>
      <c r="AU10" s="18" t="s">
        <v>30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7"/>
      <c r="BF10" s="16"/>
      <c r="BG10" s="162" t="s">
        <v>29</v>
      </c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3"/>
    </row>
    <row r="11" spans="1:100" x14ac:dyDescent="0.25">
      <c r="A11" s="15"/>
      <c r="B11" s="4" t="s">
        <v>28</v>
      </c>
      <c r="BE11" s="14"/>
      <c r="BF11" s="13"/>
      <c r="BG11" s="164" t="s">
        <v>27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71">
        <f>MAX('Ф 1.1'!BG11:CV23)</f>
        <v>6680</v>
      </c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2"/>
    </row>
    <row r="12" spans="1:100" s="5" customFormat="1" ht="16.5" customHeight="1" x14ac:dyDescent="0.2">
      <c r="A12" s="12"/>
      <c r="B12" s="165" t="s">
        <v>26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6"/>
      <c r="BF12" s="11"/>
      <c r="BG12" s="169" t="s">
        <v>25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70"/>
    </row>
    <row r="13" spans="1:100" s="5" customFormat="1" ht="15.75" customHeight="1" x14ac:dyDescent="0.2">
      <c r="A13" s="10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8"/>
      <c r="BF13" s="178">
        <f>SUM('Ф 1.1'!AC31:BF31)</f>
        <v>179.51599999999999</v>
      </c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80"/>
    </row>
    <row r="14" spans="1:100" s="5" customFormat="1" ht="31.5" customHeight="1" x14ac:dyDescent="0.2">
      <c r="A14" s="10"/>
      <c r="B14" s="173" t="s">
        <v>24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4"/>
      <c r="BF14" s="175">
        <f>BF13/BT11</f>
        <v>2.6873652694610776E-2</v>
      </c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7"/>
    </row>
    <row r="16" spans="1:100" s="1" customFormat="1" ht="15.75" x14ac:dyDescent="0.25">
      <c r="A16" s="417" t="str">
        <f>Главная!B8</f>
        <v xml:space="preserve">Генеральный директор 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 t="str">
        <f>Главная!B9</f>
        <v>Сахратов Роман Фанисович</v>
      </c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</row>
    <row r="17" spans="1:100" s="3" customFormat="1" ht="13.5" customHeight="1" x14ac:dyDescent="0.2">
      <c r="A17" s="144" t="s">
        <v>18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 t="s">
        <v>19</v>
      </c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 t="s">
        <v>20</v>
      </c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</row>
    <row r="18" spans="1:100" ht="3" customHeight="1" x14ac:dyDescent="0.25"/>
    <row r="20" spans="1:100" x14ac:dyDescent="0.25">
      <c r="BF20" s="76">
        <f>BF14</f>
        <v>2.6873652694610776E-2</v>
      </c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</row>
  </sheetData>
  <mergeCells count="21">
    <mergeCell ref="BG12:CV12"/>
    <mergeCell ref="BT11:CV11"/>
    <mergeCell ref="B14:BE14"/>
    <mergeCell ref="BF14:CV14"/>
    <mergeCell ref="BF13:CV13"/>
    <mergeCell ref="AK16:BT16"/>
    <mergeCell ref="AK17:BT17"/>
    <mergeCell ref="A1:CV1"/>
    <mergeCell ref="A2:CV2"/>
    <mergeCell ref="BU16:CV16"/>
    <mergeCell ref="BU17:CV17"/>
    <mergeCell ref="A5:CV5"/>
    <mergeCell ref="A7:CV7"/>
    <mergeCell ref="A8:CV8"/>
    <mergeCell ref="B10:AM10"/>
    <mergeCell ref="AN10:AT10"/>
    <mergeCell ref="BG10:CV10"/>
    <mergeCell ref="A16:AJ16"/>
    <mergeCell ref="A17:AJ17"/>
    <mergeCell ref="BG11:BS11"/>
    <mergeCell ref="B12:BE13"/>
  </mergeCells>
  <pageMargins left="0.98425196850393704" right="0.59055118110236227" top="0.59055118110236227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CZ19"/>
  <sheetViews>
    <sheetView view="pageBreakPreview" zoomScaleNormal="100" workbookViewId="0">
      <selection activeCell="F6" sqref="F6:CU6"/>
    </sheetView>
  </sheetViews>
  <sheetFormatPr defaultColWidth="0.85546875" defaultRowHeight="15" x14ac:dyDescent="0.25"/>
  <cols>
    <col min="1" max="16384" width="0.85546875" style="4"/>
  </cols>
  <sheetData>
    <row r="1" spans="1:104" s="1" customFormat="1" ht="15.75" x14ac:dyDescent="0.25">
      <c r="CZ1" s="2" t="s">
        <v>10</v>
      </c>
    </row>
    <row r="2" spans="1:104" s="1" customFormat="1" ht="6" customHeight="1" x14ac:dyDescent="0.25">
      <c r="CZ2" s="2"/>
    </row>
    <row r="3" spans="1:104" s="7" customFormat="1" ht="11.25" customHeight="1" x14ac:dyDescent="0.2">
      <c r="CZ3" s="34" t="s">
        <v>267</v>
      </c>
    </row>
    <row r="4" spans="1:104" s="1" customFormat="1" ht="15.75" x14ac:dyDescent="0.25"/>
    <row r="5" spans="1:104" s="1" customFormat="1" ht="46.5" customHeight="1" x14ac:dyDescent="0.25">
      <c r="A5" s="161" t="s">
        <v>273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</row>
    <row r="6" spans="1:104" ht="15.75" x14ac:dyDescent="0.25">
      <c r="F6" s="194" t="s">
        <v>686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</row>
    <row r="7" spans="1:104" s="44" customFormat="1" ht="15" customHeight="1" x14ac:dyDescent="0.2">
      <c r="F7" s="195" t="s">
        <v>272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</row>
    <row r="9" spans="1:104" s="47" customFormat="1" ht="31.5" customHeight="1" x14ac:dyDescent="0.2">
      <c r="A9" s="196" t="s">
        <v>180</v>
      </c>
      <c r="B9" s="197"/>
      <c r="C9" s="197"/>
      <c r="D9" s="197"/>
      <c r="E9" s="197"/>
      <c r="F9" s="197"/>
      <c r="G9" s="197"/>
      <c r="H9" s="198" t="s">
        <v>179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200"/>
      <c r="BE9" s="198" t="s">
        <v>178</v>
      </c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200"/>
    </row>
    <row r="10" spans="1:104" s="5" customFormat="1" ht="31.5" customHeight="1" x14ac:dyDescent="0.2">
      <c r="A10" s="182" t="s">
        <v>0</v>
      </c>
      <c r="B10" s="183"/>
      <c r="C10" s="183"/>
      <c r="D10" s="183"/>
      <c r="E10" s="183"/>
      <c r="F10" s="183"/>
      <c r="G10" s="184"/>
      <c r="H10" s="188"/>
      <c r="I10" s="190" t="s">
        <v>271</v>
      </c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1"/>
      <c r="BE10" s="201" t="s">
        <v>270</v>
      </c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3"/>
    </row>
    <row r="11" spans="1:104" s="5" customFormat="1" ht="28.5" customHeight="1" x14ac:dyDescent="0.2">
      <c r="A11" s="185"/>
      <c r="B11" s="186"/>
      <c r="C11" s="186"/>
      <c r="D11" s="186"/>
      <c r="E11" s="186"/>
      <c r="F11" s="186"/>
      <c r="G11" s="187"/>
      <c r="H11" s="189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3"/>
      <c r="BE11" s="181">
        <v>6680</v>
      </c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</row>
    <row r="12" spans="1:104" s="5" customFormat="1" ht="119.25" customHeight="1" x14ac:dyDescent="0.2">
      <c r="A12" s="182" t="s">
        <v>1</v>
      </c>
      <c r="B12" s="183"/>
      <c r="C12" s="183"/>
      <c r="D12" s="183"/>
      <c r="E12" s="183"/>
      <c r="F12" s="183"/>
      <c r="G12" s="184"/>
      <c r="H12" s="188"/>
      <c r="I12" s="190" t="s">
        <v>269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1"/>
      <c r="BE12" s="201" t="s">
        <v>681</v>
      </c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3"/>
    </row>
    <row r="13" spans="1:104" s="5" customFormat="1" x14ac:dyDescent="0.2">
      <c r="A13" s="185"/>
      <c r="B13" s="186"/>
      <c r="C13" s="186"/>
      <c r="D13" s="186"/>
      <c r="E13" s="186"/>
      <c r="F13" s="186"/>
      <c r="G13" s="187"/>
      <c r="H13" s="189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3"/>
      <c r="BE13" s="181">
        <v>4.8912000000000004</v>
      </c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</row>
    <row r="14" spans="1:104" s="5" customFormat="1" ht="105.75" customHeight="1" x14ac:dyDescent="0.2">
      <c r="A14" s="182" t="s">
        <v>2</v>
      </c>
      <c r="B14" s="183"/>
      <c r="C14" s="183"/>
      <c r="D14" s="183"/>
      <c r="E14" s="183"/>
      <c r="F14" s="183"/>
      <c r="G14" s="184"/>
      <c r="H14" s="188"/>
      <c r="I14" s="190" t="s">
        <v>268</v>
      </c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1"/>
      <c r="BE14" s="201" t="s">
        <v>682</v>
      </c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3"/>
    </row>
    <row r="15" spans="1:104" s="5" customFormat="1" x14ac:dyDescent="0.2">
      <c r="A15" s="185"/>
      <c r="B15" s="186"/>
      <c r="C15" s="186"/>
      <c r="D15" s="186"/>
      <c r="E15" s="186"/>
      <c r="F15" s="186"/>
      <c r="G15" s="187"/>
      <c r="H15" s="189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3"/>
      <c r="BE15" s="181">
        <v>3.0834000000000001</v>
      </c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</row>
    <row r="17" spans="1:104" s="1" customFormat="1" ht="15.75" x14ac:dyDescent="0.25">
      <c r="A17" s="194" t="str">
        <f>Главная!B8</f>
        <v xml:space="preserve">Генеральный директор 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 t="str">
        <f>Главная!B9</f>
        <v>Сахратов Роман Фанисович</v>
      </c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</row>
    <row r="18" spans="1:104" s="3" customFormat="1" ht="13.5" customHeight="1" x14ac:dyDescent="0.2">
      <c r="A18" s="195" t="s">
        <v>18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 t="s">
        <v>19</v>
      </c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 t="s">
        <v>20</v>
      </c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</row>
    <row r="19" spans="1:104" ht="3" customHeight="1" x14ac:dyDescent="0.25"/>
  </sheetData>
  <mergeCells count="27">
    <mergeCell ref="A18:AK18"/>
    <mergeCell ref="AL18:BV18"/>
    <mergeCell ref="BW18:CZ18"/>
    <mergeCell ref="BE12:CZ12"/>
    <mergeCell ref="A14:G15"/>
    <mergeCell ref="H14:H15"/>
    <mergeCell ref="I14:BD15"/>
    <mergeCell ref="BE14:CZ14"/>
    <mergeCell ref="BE15:CZ15"/>
    <mergeCell ref="A17:AK17"/>
    <mergeCell ref="AL17:BV17"/>
    <mergeCell ref="BW17:CZ17"/>
    <mergeCell ref="A5:CZ5"/>
    <mergeCell ref="BE11:CZ11"/>
    <mergeCell ref="A12:G13"/>
    <mergeCell ref="H12:H13"/>
    <mergeCell ref="I12:BD13"/>
    <mergeCell ref="F6:CU6"/>
    <mergeCell ref="F7:CU7"/>
    <mergeCell ref="BE13:CZ13"/>
    <mergeCell ref="A9:G9"/>
    <mergeCell ref="H9:BD9"/>
    <mergeCell ref="BE9:CZ9"/>
    <mergeCell ref="A10:G11"/>
    <mergeCell ref="H10:H11"/>
    <mergeCell ref="I10:BD11"/>
    <mergeCell ref="BE10:CZ10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A20"/>
  <sheetViews>
    <sheetView view="pageBreakPreview" topLeftCell="A10" zoomScaleNormal="100" workbookViewId="0">
      <selection activeCell="A15" sqref="A15:DA15"/>
    </sheetView>
  </sheetViews>
  <sheetFormatPr defaultColWidth="0.85546875" defaultRowHeight="15" outlineLevelRow="1" x14ac:dyDescent="0.25"/>
  <cols>
    <col min="1" max="55" width="0.85546875" style="4"/>
    <col min="56" max="56" width="0.5703125" style="4" customWidth="1"/>
    <col min="57" max="61" width="0.85546875" style="4" hidden="1" customWidth="1"/>
    <col min="62" max="62" width="0.28515625" style="4" hidden="1" customWidth="1"/>
    <col min="63" max="65" width="0.85546875" style="4" hidden="1" customWidth="1"/>
    <col min="66" max="72" width="0.85546875" style="4"/>
    <col min="73" max="73" width="2" style="4" customWidth="1"/>
    <col min="74" max="80" width="0.85546875" style="4"/>
    <col min="81" max="81" width="2.42578125" style="4" customWidth="1"/>
    <col min="82" max="88" width="0.85546875" style="4"/>
    <col min="89" max="89" width="2.140625" style="4" customWidth="1"/>
    <col min="90" max="96" width="0.85546875" style="4"/>
    <col min="97" max="97" width="1.7109375" style="4" customWidth="1"/>
    <col min="98" max="104" width="0.85546875" style="4"/>
    <col min="105" max="105" width="2.42578125" style="4" customWidth="1"/>
    <col min="106" max="16384" width="0.85546875" style="4"/>
  </cols>
  <sheetData>
    <row r="1" spans="1:105" ht="60.75" customHeight="1" x14ac:dyDescent="0.25">
      <c r="A1" s="141" t="s">
        <v>184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</row>
    <row r="2" spans="1:105" ht="39" customHeight="1" outlineLevel="1" x14ac:dyDescent="0.25">
      <c r="A2" s="143" t="s">
        <v>185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</row>
    <row r="3" spans="1:105" s="1" customFormat="1" ht="14.25" customHeight="1" x14ac:dyDescent="0.25"/>
    <row r="4" spans="1:105" s="1" customFormat="1" ht="66" customHeight="1" x14ac:dyDescent="0.25">
      <c r="A4" s="161" t="s">
        <v>240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</row>
    <row r="5" spans="1:105" s="1" customFormat="1" ht="15.75" x14ac:dyDescent="0.25"/>
    <row r="6" spans="1:105" s="1" customFormat="1" ht="15.75" x14ac:dyDescent="0.25">
      <c r="A6" s="417" t="str">
        <f>Главная!B6</f>
        <v>АО"Янаульские электричекские сети"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</row>
    <row r="7" spans="1:105" s="1" customFormat="1" ht="15.75" x14ac:dyDescent="0.25">
      <c r="A7" s="144" t="s">
        <v>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</row>
    <row r="9" spans="1:105" s="5" customFormat="1" ht="15.75" customHeight="1" x14ac:dyDescent="0.2">
      <c r="A9" s="204" t="s">
        <v>41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6"/>
      <c r="X9" s="204" t="s">
        <v>40</v>
      </c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6"/>
      <c r="AS9" s="204" t="s">
        <v>39</v>
      </c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/>
      <c r="BN9" s="218" t="s">
        <v>38</v>
      </c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20"/>
    </row>
    <row r="10" spans="1:105" s="5" customFormat="1" ht="46.5" customHeight="1" x14ac:dyDescent="0.2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207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9"/>
      <c r="AS10" s="207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9"/>
      <c r="BN10" s="213" t="s">
        <v>198</v>
      </c>
      <c r="BO10" s="213"/>
      <c r="BP10" s="213"/>
      <c r="BQ10" s="213"/>
      <c r="BR10" s="213"/>
      <c r="BS10" s="213"/>
      <c r="BT10" s="213"/>
      <c r="BU10" s="213"/>
      <c r="BV10" s="213" t="s">
        <v>199</v>
      </c>
      <c r="BW10" s="213"/>
      <c r="BX10" s="213"/>
      <c r="BY10" s="213"/>
      <c r="BZ10" s="213"/>
      <c r="CA10" s="213"/>
      <c r="CB10" s="213"/>
      <c r="CC10" s="213"/>
      <c r="CD10" s="213" t="s">
        <v>200</v>
      </c>
      <c r="CE10" s="213"/>
      <c r="CF10" s="213"/>
      <c r="CG10" s="213"/>
      <c r="CH10" s="213"/>
      <c r="CI10" s="213"/>
      <c r="CJ10" s="213"/>
      <c r="CK10" s="213"/>
      <c r="CL10" s="213" t="s">
        <v>201</v>
      </c>
      <c r="CM10" s="213"/>
      <c r="CN10" s="213"/>
      <c r="CO10" s="213"/>
      <c r="CP10" s="213"/>
      <c r="CQ10" s="213"/>
      <c r="CR10" s="213"/>
      <c r="CS10" s="213"/>
      <c r="CT10" s="213" t="s">
        <v>202</v>
      </c>
      <c r="CU10" s="213"/>
      <c r="CV10" s="213"/>
      <c r="CW10" s="213"/>
      <c r="CX10" s="213"/>
      <c r="CY10" s="213"/>
      <c r="CZ10" s="213"/>
      <c r="DA10" s="213"/>
    </row>
    <row r="11" spans="1:105" ht="90.75" customHeight="1" x14ac:dyDescent="0.25">
      <c r="A11" s="21"/>
      <c r="B11" s="210" t="s">
        <v>37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1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2">
        <v>4.8000000000000001E-2</v>
      </c>
      <c r="BO11" s="212"/>
      <c r="BP11" s="212"/>
      <c r="BQ11" s="212"/>
      <c r="BR11" s="212"/>
      <c r="BS11" s="212"/>
      <c r="BT11" s="212"/>
      <c r="BU11" s="212"/>
      <c r="BV11" s="212">
        <v>2.7E-2</v>
      </c>
      <c r="BW11" s="212"/>
      <c r="BX11" s="212"/>
      <c r="BY11" s="212"/>
      <c r="BZ11" s="212"/>
      <c r="CA11" s="212"/>
      <c r="CB11" s="212"/>
      <c r="CC11" s="212"/>
      <c r="CD11" s="212">
        <v>3.7999999999999999E-2</v>
      </c>
      <c r="CE11" s="212"/>
      <c r="CF11" s="212"/>
      <c r="CG11" s="212"/>
      <c r="CH11" s="212"/>
      <c r="CI11" s="212"/>
      <c r="CJ11" s="212"/>
      <c r="CK11" s="212"/>
      <c r="CL11" s="212">
        <v>3.6999999999999998E-2</v>
      </c>
      <c r="CM11" s="212"/>
      <c r="CN11" s="212"/>
      <c r="CO11" s="212"/>
      <c r="CP11" s="212"/>
      <c r="CQ11" s="212"/>
      <c r="CR11" s="212"/>
      <c r="CS11" s="212"/>
      <c r="CT11" s="212">
        <v>3.5000000000000003E-2</v>
      </c>
      <c r="CU11" s="212"/>
      <c r="CV11" s="212"/>
      <c r="CW11" s="212"/>
      <c r="CX11" s="212"/>
      <c r="CY11" s="212"/>
      <c r="CZ11" s="212"/>
      <c r="DA11" s="212"/>
    </row>
    <row r="12" spans="1:105" ht="90.75" customHeight="1" x14ac:dyDescent="0.25">
      <c r="A12" s="20"/>
      <c r="B12" s="210" t="s">
        <v>241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1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5">
        <v>1</v>
      </c>
      <c r="BO12" s="215"/>
      <c r="BP12" s="215"/>
      <c r="BQ12" s="215"/>
      <c r="BR12" s="215"/>
      <c r="BS12" s="215"/>
      <c r="BT12" s="215"/>
      <c r="BU12" s="215"/>
      <c r="BV12" s="215">
        <v>1</v>
      </c>
      <c r="BW12" s="215"/>
      <c r="BX12" s="215"/>
      <c r="BY12" s="215"/>
      <c r="BZ12" s="215"/>
      <c r="CA12" s="215"/>
      <c r="CB12" s="215"/>
      <c r="CC12" s="215"/>
      <c r="CD12" s="215">
        <v>1</v>
      </c>
      <c r="CE12" s="215"/>
      <c r="CF12" s="215"/>
      <c r="CG12" s="215"/>
      <c r="CH12" s="215"/>
      <c r="CI12" s="215"/>
      <c r="CJ12" s="215"/>
      <c r="CK12" s="215"/>
      <c r="CL12" s="215">
        <v>1</v>
      </c>
      <c r="CM12" s="215"/>
      <c r="CN12" s="215"/>
      <c r="CO12" s="215"/>
      <c r="CP12" s="215"/>
      <c r="CQ12" s="215"/>
      <c r="CR12" s="215"/>
      <c r="CS12" s="215"/>
      <c r="CT12" s="215">
        <v>1</v>
      </c>
      <c r="CU12" s="215"/>
      <c r="CV12" s="215"/>
      <c r="CW12" s="215"/>
      <c r="CX12" s="215"/>
      <c r="CY12" s="215"/>
      <c r="CZ12" s="215"/>
      <c r="DA12" s="215"/>
    </row>
    <row r="13" spans="1:105" ht="90.75" customHeight="1" x14ac:dyDescent="0.25">
      <c r="A13" s="20"/>
      <c r="B13" s="210" t="s">
        <v>242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1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2">
        <v>0.89749999999999996</v>
      </c>
      <c r="BO13" s="212"/>
      <c r="BP13" s="212"/>
      <c r="BQ13" s="212"/>
      <c r="BR13" s="212"/>
      <c r="BS13" s="212"/>
      <c r="BT13" s="212"/>
      <c r="BU13" s="212"/>
      <c r="BV13" s="212">
        <v>0.89749999999999996</v>
      </c>
      <c r="BW13" s="212"/>
      <c r="BX13" s="212"/>
      <c r="BY13" s="212"/>
      <c r="BZ13" s="212"/>
      <c r="CA13" s="212"/>
      <c r="CB13" s="212"/>
      <c r="CC13" s="212"/>
      <c r="CD13" s="212">
        <v>0.89749999999999996</v>
      </c>
      <c r="CE13" s="212"/>
      <c r="CF13" s="212"/>
      <c r="CG13" s="212"/>
      <c r="CH13" s="212"/>
      <c r="CI13" s="212"/>
      <c r="CJ13" s="212"/>
      <c r="CK13" s="212"/>
      <c r="CL13" s="212">
        <v>0.89749999999999996</v>
      </c>
      <c r="CM13" s="212"/>
      <c r="CN13" s="212"/>
      <c r="CO13" s="212"/>
      <c r="CP13" s="212"/>
      <c r="CQ13" s="212"/>
      <c r="CR13" s="212"/>
      <c r="CS13" s="212"/>
      <c r="CT13" s="212">
        <v>0.89749999999999996</v>
      </c>
      <c r="CU13" s="212"/>
      <c r="CV13" s="212"/>
      <c r="CW13" s="212"/>
      <c r="CX13" s="212"/>
      <c r="CY13" s="212"/>
      <c r="CZ13" s="212"/>
      <c r="DA13" s="212"/>
    </row>
    <row r="14" spans="1:105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105" s="1" customFormat="1" ht="15.75" x14ac:dyDescent="0.25">
      <c r="A15" s="417" t="str">
        <f>Главная!B8</f>
        <v xml:space="preserve">Генеральный директор 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 t="str">
        <f>Главная!B9</f>
        <v>Сахратов Роман Фанисович</v>
      </c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417"/>
    </row>
    <row r="16" spans="1:105" s="3" customFormat="1" ht="13.5" customHeight="1" x14ac:dyDescent="0.2">
      <c r="A16" s="144" t="s">
        <v>18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 t="s">
        <v>19</v>
      </c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 t="s">
        <v>20</v>
      </c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</row>
    <row r="17" spans="1:105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105" ht="9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105" s="7" customFormat="1" ht="43.5" customHeight="1" x14ac:dyDescent="0.2">
      <c r="A19" s="216" t="s">
        <v>35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</row>
    <row r="20" spans="1:105" x14ac:dyDescent="0.25">
      <c r="F20" s="8" t="s">
        <v>34</v>
      </c>
    </row>
  </sheetData>
  <mergeCells count="45">
    <mergeCell ref="A19:DA19"/>
    <mergeCell ref="BN9:DA9"/>
    <mergeCell ref="X11:AR11"/>
    <mergeCell ref="X12:AR12"/>
    <mergeCell ref="X13:AR13"/>
    <mergeCell ref="CD11:CK11"/>
    <mergeCell ref="BV12:CC12"/>
    <mergeCell ref="AS11:BM11"/>
    <mergeCell ref="AS12:BM12"/>
    <mergeCell ref="BV10:CC10"/>
    <mergeCell ref="CD10:CK10"/>
    <mergeCell ref="CL10:CS10"/>
    <mergeCell ref="A15:AM15"/>
    <mergeCell ref="AN15:BY15"/>
    <mergeCell ref="BZ15:DA15"/>
    <mergeCell ref="A16:AM16"/>
    <mergeCell ref="AN16:BY16"/>
    <mergeCell ref="BZ16:DA16"/>
    <mergeCell ref="CL11:CS11"/>
    <mergeCell ref="CD12:CK12"/>
    <mergeCell ref="CL12:CS12"/>
    <mergeCell ref="CT12:DA12"/>
    <mergeCell ref="CL13:CS13"/>
    <mergeCell ref="BN11:BU11"/>
    <mergeCell ref="BN12:BU12"/>
    <mergeCell ref="BN13:BU13"/>
    <mergeCell ref="BV11:CC11"/>
    <mergeCell ref="BV13:CC13"/>
    <mergeCell ref="B12:W12"/>
    <mergeCell ref="B13:W13"/>
    <mergeCell ref="CD13:CK13"/>
    <mergeCell ref="A6:DA6"/>
    <mergeCell ref="A7:DA7"/>
    <mergeCell ref="BN10:BU10"/>
    <mergeCell ref="CT13:DA13"/>
    <mergeCell ref="CT11:DA11"/>
    <mergeCell ref="CT10:DA10"/>
    <mergeCell ref="AS13:BM13"/>
    <mergeCell ref="X9:AR10"/>
    <mergeCell ref="AS9:BM10"/>
    <mergeCell ref="A1:DA1"/>
    <mergeCell ref="A2:DA2"/>
    <mergeCell ref="A4:DA4"/>
    <mergeCell ref="A9:W10"/>
    <mergeCell ref="B11:W11"/>
  </mergeCells>
  <pageMargins left="0.98425196850393704" right="0.59055118110236227" top="0.59055118110236227" bottom="0.39370078740157483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6"/>
  <sheetViews>
    <sheetView view="pageBreakPreview" topLeftCell="A13" zoomScaleNormal="100" workbookViewId="0">
      <selection activeCell="G8" sqref="G8:BD8"/>
    </sheetView>
  </sheetViews>
  <sheetFormatPr defaultColWidth="0.85546875" defaultRowHeight="15" x14ac:dyDescent="0.25"/>
  <cols>
    <col min="1" max="16384" width="0.85546875" style="4"/>
  </cols>
  <sheetData>
    <row r="1" spans="1:104" s="1" customFormat="1" ht="15.75" x14ac:dyDescent="0.25">
      <c r="CZ1" s="2" t="s">
        <v>10</v>
      </c>
    </row>
    <row r="2" spans="1:104" s="1" customFormat="1" ht="15.75" x14ac:dyDescent="0.25"/>
    <row r="3" spans="1:104" s="1" customFormat="1" ht="31.5" customHeight="1" x14ac:dyDescent="0.25">
      <c r="A3" s="161" t="s">
        <v>379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</row>
    <row r="4" spans="1:104" s="1" customFormat="1" ht="15.75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</row>
    <row r="5" spans="1:104" ht="15.75" x14ac:dyDescent="0.25">
      <c r="F5" s="238" t="s">
        <v>686</v>
      </c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</row>
    <row r="6" spans="1:104" s="44" customFormat="1" ht="15" customHeight="1" x14ac:dyDescent="0.2">
      <c r="F6" s="195" t="s">
        <v>380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</row>
    <row r="8" spans="1:104" s="47" customFormat="1" ht="117" customHeight="1" x14ac:dyDescent="0.2">
      <c r="A8" s="196" t="s">
        <v>180</v>
      </c>
      <c r="B8" s="197"/>
      <c r="C8" s="197"/>
      <c r="D8" s="197"/>
      <c r="E8" s="197"/>
      <c r="F8" s="197"/>
      <c r="G8" s="198" t="s">
        <v>381</v>
      </c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200"/>
      <c r="BE8" s="198" t="s">
        <v>382</v>
      </c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200"/>
      <c r="CC8" s="198" t="s">
        <v>383</v>
      </c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200"/>
    </row>
    <row r="9" spans="1:104" s="5" customFormat="1" ht="31.5" customHeight="1" x14ac:dyDescent="0.2">
      <c r="A9" s="213" t="s">
        <v>0</v>
      </c>
      <c r="B9" s="213"/>
      <c r="C9" s="213"/>
      <c r="D9" s="213"/>
      <c r="E9" s="213"/>
      <c r="F9" s="213"/>
      <c r="G9" s="32"/>
      <c r="H9" s="210" t="s">
        <v>384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1"/>
      <c r="BE9" s="231">
        <v>367.5</v>
      </c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2" t="s">
        <v>400</v>
      </c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</row>
    <row r="10" spans="1:104" s="5" customFormat="1" ht="46.5" customHeight="1" x14ac:dyDescent="0.2">
      <c r="A10" s="213" t="s">
        <v>181</v>
      </c>
      <c r="B10" s="213"/>
      <c r="C10" s="213"/>
      <c r="D10" s="213"/>
      <c r="E10" s="213"/>
      <c r="F10" s="213"/>
      <c r="G10" s="32"/>
      <c r="H10" s="210" t="s">
        <v>385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1"/>
      <c r="BE10" s="231">
        <v>52.64</v>
      </c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2" t="s">
        <v>400</v>
      </c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</row>
    <row r="11" spans="1:104" s="5" customFormat="1" ht="36" customHeight="1" x14ac:dyDescent="0.25">
      <c r="A11" s="182" t="s">
        <v>1</v>
      </c>
      <c r="B11" s="183"/>
      <c r="C11" s="183"/>
      <c r="D11" s="183"/>
      <c r="E11" s="183"/>
      <c r="F11" s="184"/>
      <c r="G11" s="188"/>
      <c r="H11" s="190" t="s">
        <v>386</v>
      </c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1"/>
      <c r="BE11" s="221" t="s">
        <v>387</v>
      </c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3"/>
      <c r="CC11" s="233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5"/>
    </row>
    <row r="12" spans="1:104" s="5" customFormat="1" ht="24" customHeight="1" x14ac:dyDescent="0.2">
      <c r="A12" s="185"/>
      <c r="B12" s="186"/>
      <c r="C12" s="186"/>
      <c r="D12" s="186"/>
      <c r="E12" s="186"/>
      <c r="F12" s="187"/>
      <c r="G12" s="189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3"/>
      <c r="BE12" s="237">
        <v>14.32</v>
      </c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6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4"/>
    </row>
    <row r="13" spans="1:104" s="5" customFormat="1" ht="87" customHeight="1" x14ac:dyDescent="0.25">
      <c r="A13" s="182" t="s">
        <v>2</v>
      </c>
      <c r="B13" s="183"/>
      <c r="C13" s="183"/>
      <c r="D13" s="183"/>
      <c r="E13" s="183"/>
      <c r="F13" s="184"/>
      <c r="G13" s="188"/>
      <c r="H13" s="190" t="s">
        <v>388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1"/>
      <c r="BE13" s="221" t="s">
        <v>389</v>
      </c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3"/>
      <c r="CC13" s="233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5"/>
    </row>
    <row r="14" spans="1:104" s="5" customFormat="1" x14ac:dyDescent="0.2">
      <c r="A14" s="185"/>
      <c r="B14" s="186"/>
      <c r="C14" s="186"/>
      <c r="D14" s="186"/>
      <c r="E14" s="186"/>
      <c r="F14" s="187"/>
      <c r="G14" s="189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3"/>
      <c r="BE14" s="237">
        <v>6680</v>
      </c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6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4"/>
    </row>
    <row r="15" spans="1:104" s="5" customFormat="1" ht="16.5" customHeight="1" x14ac:dyDescent="0.2">
      <c r="A15" s="213" t="s">
        <v>3</v>
      </c>
      <c r="B15" s="213"/>
      <c r="C15" s="213"/>
      <c r="D15" s="213"/>
      <c r="E15" s="213"/>
      <c r="F15" s="213"/>
      <c r="G15" s="32"/>
      <c r="H15" s="210" t="s">
        <v>390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1"/>
      <c r="BE15" s="231">
        <v>253</v>
      </c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</row>
    <row r="16" spans="1:104" s="5" customFormat="1" ht="16.5" customHeight="1" x14ac:dyDescent="0.2">
      <c r="A16" s="213" t="s">
        <v>4</v>
      </c>
      <c r="B16" s="213"/>
      <c r="C16" s="213"/>
      <c r="D16" s="213"/>
      <c r="E16" s="213"/>
      <c r="F16" s="213"/>
      <c r="G16" s="32"/>
      <c r="H16" s="210" t="s">
        <v>391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1"/>
      <c r="BE16" s="231">
        <v>21</v>
      </c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</row>
    <row r="17" spans="1:104" s="5" customFormat="1" ht="26.25" customHeight="1" x14ac:dyDescent="0.25">
      <c r="A17" s="182" t="s">
        <v>5</v>
      </c>
      <c r="B17" s="183"/>
      <c r="C17" s="183"/>
      <c r="D17" s="183"/>
      <c r="E17" s="183"/>
      <c r="F17" s="184"/>
      <c r="G17" s="188"/>
      <c r="H17" s="190" t="s">
        <v>392</v>
      </c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1"/>
      <c r="BE17" s="221" t="s">
        <v>393</v>
      </c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3"/>
      <c r="CC17" s="224" t="s">
        <v>42</v>
      </c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6"/>
    </row>
    <row r="18" spans="1:104" s="5" customFormat="1" ht="18" customHeight="1" x14ac:dyDescent="0.2">
      <c r="A18" s="185"/>
      <c r="B18" s="186"/>
      <c r="C18" s="186"/>
      <c r="D18" s="186"/>
      <c r="E18" s="186"/>
      <c r="F18" s="187"/>
      <c r="G18" s="189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3"/>
      <c r="BE18" s="230" t="s">
        <v>5</v>
      </c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27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9"/>
    </row>
    <row r="19" spans="1:104" s="5" customFormat="1" ht="26.25" customHeight="1" x14ac:dyDescent="0.25">
      <c r="A19" s="182" t="s">
        <v>6</v>
      </c>
      <c r="B19" s="183"/>
      <c r="C19" s="183"/>
      <c r="D19" s="183"/>
      <c r="E19" s="183"/>
      <c r="F19" s="184"/>
      <c r="G19" s="188"/>
      <c r="H19" s="190" t="s">
        <v>394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1"/>
      <c r="BE19" s="221" t="s">
        <v>395</v>
      </c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3"/>
      <c r="CC19" s="224" t="s">
        <v>42</v>
      </c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6"/>
    </row>
    <row r="20" spans="1:104" s="5" customFormat="1" ht="18" customHeight="1" x14ac:dyDescent="0.2">
      <c r="A20" s="185"/>
      <c r="B20" s="186"/>
      <c r="C20" s="186"/>
      <c r="D20" s="186"/>
      <c r="E20" s="186"/>
      <c r="F20" s="187"/>
      <c r="G20" s="189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3"/>
      <c r="BE20" s="230" t="s">
        <v>5</v>
      </c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27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9"/>
    </row>
    <row r="21" spans="1:104" ht="3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104" s="7" customFormat="1" ht="38.25" customHeight="1" x14ac:dyDescent="0.2">
      <c r="A22" s="216" t="s">
        <v>396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</row>
    <row r="23" spans="1:104" s="7" customFormat="1" ht="36" customHeight="1" x14ac:dyDescent="0.2">
      <c r="A23" s="216" t="s">
        <v>397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</row>
    <row r="24" spans="1:104" s="7" customFormat="1" ht="24" customHeight="1" x14ac:dyDescent="0.2">
      <c r="A24" s="216" t="s">
        <v>398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</row>
    <row r="25" spans="1:104" s="7" customFormat="1" ht="36" customHeight="1" x14ac:dyDescent="0.2">
      <c r="A25" s="216" t="s">
        <v>399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</row>
    <row r="26" spans="1:104" ht="3" customHeight="1" x14ac:dyDescent="0.25"/>
  </sheetData>
  <mergeCells count="51">
    <mergeCell ref="A3:CZ3"/>
    <mergeCell ref="F5:CU5"/>
    <mergeCell ref="F6:CU6"/>
    <mergeCell ref="A8:F8"/>
    <mergeCell ref="G8:BD8"/>
    <mergeCell ref="BE8:CB8"/>
    <mergeCell ref="CC8:CZ8"/>
    <mergeCell ref="A9:F9"/>
    <mergeCell ref="H9:BD9"/>
    <mergeCell ref="BE9:CB9"/>
    <mergeCell ref="CC9:CZ9"/>
    <mergeCell ref="A10:F10"/>
    <mergeCell ref="H10:BD10"/>
    <mergeCell ref="BE10:CB10"/>
    <mergeCell ref="CC10:CZ10"/>
    <mergeCell ref="A11:F12"/>
    <mergeCell ref="G11:G12"/>
    <mergeCell ref="H11:BD12"/>
    <mergeCell ref="BE11:CB11"/>
    <mergeCell ref="CC11:CZ12"/>
    <mergeCell ref="BE12:CB12"/>
    <mergeCell ref="A13:F14"/>
    <mergeCell ref="G13:G14"/>
    <mergeCell ref="H13:BD14"/>
    <mergeCell ref="BE13:CB13"/>
    <mergeCell ref="CC13:CZ14"/>
    <mergeCell ref="BE14:CB14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7:F18"/>
    <mergeCell ref="G17:G18"/>
    <mergeCell ref="H17:BD18"/>
    <mergeCell ref="BE17:CB17"/>
    <mergeCell ref="CC17:CZ18"/>
    <mergeCell ref="BE18:CB18"/>
    <mergeCell ref="A22:CZ22"/>
    <mergeCell ref="A23:CZ23"/>
    <mergeCell ref="A24:CZ24"/>
    <mergeCell ref="A25:CZ25"/>
    <mergeCell ref="A19:F20"/>
    <mergeCell ref="G19:G20"/>
    <mergeCell ref="H19:BD20"/>
    <mergeCell ref="BE19:CB19"/>
    <mergeCell ref="CC19:CZ20"/>
    <mergeCell ref="BE20:CB20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42"/>
  <sheetViews>
    <sheetView view="pageBreakPreview" topLeftCell="A28" zoomScale="40" zoomScaleNormal="100" zoomScaleSheetLayoutView="40" workbookViewId="0">
      <selection activeCell="A37" sqref="A36:CX37"/>
    </sheetView>
  </sheetViews>
  <sheetFormatPr defaultColWidth="0.85546875" defaultRowHeight="15" outlineLevelRow="1" x14ac:dyDescent="0.25"/>
  <cols>
    <col min="1" max="67" width="0.85546875" style="4"/>
    <col min="68" max="68" width="0.85546875" style="4" customWidth="1"/>
    <col min="69" max="102" width="0.85546875" style="4"/>
    <col min="103" max="104" width="10.140625" style="4" customWidth="1"/>
    <col min="105" max="105" width="6.28515625" style="4" customWidth="1"/>
    <col min="106" max="107" width="10.140625" style="4" customWidth="1"/>
    <col min="108" max="108" width="6.28515625" style="4" customWidth="1"/>
    <col min="109" max="109" width="13.5703125" style="4" customWidth="1"/>
    <col min="110" max="110" width="10.140625" style="4" customWidth="1"/>
    <col min="111" max="116" width="6.28515625" style="4" customWidth="1"/>
    <col min="117" max="16384" width="0.85546875" style="4"/>
  </cols>
  <sheetData>
    <row r="1" spans="1:110" ht="60.75" customHeight="1" x14ac:dyDescent="0.25">
      <c r="A1" s="141" t="s">
        <v>186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</row>
    <row r="2" spans="1:110" ht="93" customHeight="1" outlineLevel="1" x14ac:dyDescent="0.25">
      <c r="A2" s="143" t="s">
        <v>244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</row>
    <row r="3" spans="1:110" s="1" customFormat="1" ht="15.75" outlineLevel="1" x14ac:dyDescent="0.25">
      <c r="CX3" s="2" t="s">
        <v>10</v>
      </c>
    </row>
    <row r="4" spans="1:110" s="1" customFormat="1" ht="15.75" x14ac:dyDescent="0.25"/>
    <row r="5" spans="1:110" s="1" customFormat="1" ht="15.75" x14ac:dyDescent="0.25">
      <c r="A5" s="161" t="s">
        <v>74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</row>
    <row r="6" spans="1:110" s="1" customFormat="1" ht="15.75" x14ac:dyDescent="0.25"/>
    <row r="7" spans="1:110" s="1" customFormat="1" ht="15.75" x14ac:dyDescent="0.25">
      <c r="I7" s="417" t="str">
        <f>Главная!B6</f>
        <v>АО"Янаульские электричекские сети"</v>
      </c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</row>
    <row r="8" spans="1:110" s="1" customFormat="1" ht="15.75" x14ac:dyDescent="0.25">
      <c r="I8" s="156" t="s">
        <v>73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3"/>
      <c r="CR8" s="3"/>
      <c r="CS8" s="3"/>
      <c r="CT8" s="3"/>
      <c r="CU8" s="3"/>
      <c r="CV8" s="3"/>
      <c r="CW8" s="3"/>
      <c r="CX8" s="3"/>
    </row>
    <row r="10" spans="1:110" s="5" customFormat="1" ht="15.75" customHeight="1" x14ac:dyDescent="0.2">
      <c r="A10" s="204" t="s">
        <v>72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6"/>
      <c r="AG10" s="151" t="s">
        <v>71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3"/>
      <c r="BC10" s="198" t="s">
        <v>70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200"/>
      <c r="BQ10" s="198" t="s">
        <v>69</v>
      </c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200"/>
      <c r="CH10" s="198" t="s">
        <v>68</v>
      </c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200"/>
    </row>
    <row r="11" spans="1:110" s="5" customFormat="1" ht="45" customHeight="1" x14ac:dyDescent="0.2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9"/>
      <c r="AG11" s="207" t="s">
        <v>67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9"/>
      <c r="AR11" s="207" t="s">
        <v>66</v>
      </c>
      <c r="AS11" s="208"/>
      <c r="AT11" s="208"/>
      <c r="AU11" s="208"/>
      <c r="AV11" s="208"/>
      <c r="AW11" s="208"/>
      <c r="AX11" s="208"/>
      <c r="AY11" s="208"/>
      <c r="AZ11" s="208"/>
      <c r="BA11" s="208"/>
      <c r="BB11" s="209"/>
      <c r="BC11" s="272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4"/>
      <c r="BQ11" s="272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4"/>
      <c r="CH11" s="272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4"/>
    </row>
    <row r="12" spans="1:110" s="26" customFormat="1" x14ac:dyDescent="0.2">
      <c r="A12" s="218">
        <v>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20"/>
      <c r="AG12" s="218">
        <v>2</v>
      </c>
      <c r="AH12" s="219"/>
      <c r="AI12" s="219"/>
      <c r="AJ12" s="219"/>
      <c r="AK12" s="219"/>
      <c r="AL12" s="219"/>
      <c r="AM12" s="219"/>
      <c r="AN12" s="219"/>
      <c r="AO12" s="219"/>
      <c r="AP12" s="219"/>
      <c r="AQ12" s="220"/>
      <c r="AR12" s="218">
        <v>3</v>
      </c>
      <c r="AS12" s="219"/>
      <c r="AT12" s="219"/>
      <c r="AU12" s="219"/>
      <c r="AV12" s="219"/>
      <c r="AW12" s="219"/>
      <c r="AX12" s="219"/>
      <c r="AY12" s="219"/>
      <c r="AZ12" s="219"/>
      <c r="BA12" s="219"/>
      <c r="BB12" s="220"/>
      <c r="BC12" s="218">
        <v>4</v>
      </c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  <c r="BQ12" s="218">
        <v>5</v>
      </c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20"/>
      <c r="CH12" s="218">
        <v>6</v>
      </c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20"/>
    </row>
    <row r="13" spans="1:110" s="23" customFormat="1" ht="103.5" customHeight="1" x14ac:dyDescent="0.2">
      <c r="A13" s="25"/>
      <c r="B13" s="239" t="s">
        <v>65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40"/>
      <c r="AG13" s="269" t="s">
        <v>42</v>
      </c>
      <c r="AH13" s="270"/>
      <c r="AI13" s="270"/>
      <c r="AJ13" s="270"/>
      <c r="AK13" s="270"/>
      <c r="AL13" s="270"/>
      <c r="AM13" s="270"/>
      <c r="AN13" s="270"/>
      <c r="AO13" s="270"/>
      <c r="AP13" s="270"/>
      <c r="AQ13" s="271"/>
      <c r="AR13" s="269" t="s">
        <v>42</v>
      </c>
      <c r="AS13" s="270"/>
      <c r="AT13" s="270"/>
      <c r="AU13" s="270"/>
      <c r="AV13" s="270"/>
      <c r="AW13" s="270"/>
      <c r="AX13" s="270"/>
      <c r="AY13" s="270"/>
      <c r="AZ13" s="270"/>
      <c r="BA13" s="270"/>
      <c r="BB13" s="271"/>
      <c r="BC13" s="275" t="s">
        <v>42</v>
      </c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7"/>
      <c r="BQ13" s="275" t="s">
        <v>42</v>
      </c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7"/>
      <c r="CH13" s="262">
        <f>(CH15+CH16)/2</f>
        <v>2</v>
      </c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4"/>
    </row>
    <row r="14" spans="1:110" s="23" customFormat="1" x14ac:dyDescent="0.2">
      <c r="A14" s="24"/>
      <c r="B14" s="239" t="s">
        <v>47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40"/>
      <c r="AG14" s="259"/>
      <c r="AH14" s="260"/>
      <c r="AI14" s="260"/>
      <c r="AJ14" s="260"/>
      <c r="AK14" s="260"/>
      <c r="AL14" s="260"/>
      <c r="AM14" s="260"/>
      <c r="AN14" s="260"/>
      <c r="AO14" s="260"/>
      <c r="AP14" s="260"/>
      <c r="AQ14" s="261"/>
      <c r="AR14" s="259"/>
      <c r="AS14" s="260"/>
      <c r="AT14" s="260"/>
      <c r="AU14" s="260"/>
      <c r="AV14" s="260"/>
      <c r="AW14" s="260"/>
      <c r="AX14" s="260"/>
      <c r="AY14" s="260"/>
      <c r="AZ14" s="260"/>
      <c r="BA14" s="260"/>
      <c r="BB14" s="261"/>
      <c r="BC14" s="241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3"/>
      <c r="BQ14" s="241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3"/>
      <c r="CH14" s="241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3"/>
    </row>
    <row r="15" spans="1:110" s="23" customFormat="1" ht="109.5" customHeight="1" x14ac:dyDescent="0.2">
      <c r="A15" s="24"/>
      <c r="B15" s="239" t="s">
        <v>64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40"/>
      <c r="AG15" s="281">
        <v>37</v>
      </c>
      <c r="AH15" s="282"/>
      <c r="AI15" s="282"/>
      <c r="AJ15" s="282"/>
      <c r="AK15" s="282"/>
      <c r="AL15" s="282"/>
      <c r="AM15" s="282"/>
      <c r="AN15" s="282"/>
      <c r="AO15" s="282"/>
      <c r="AP15" s="282"/>
      <c r="AQ15" s="283"/>
      <c r="AR15" s="247">
        <v>37</v>
      </c>
      <c r="AS15" s="248"/>
      <c r="AT15" s="248"/>
      <c r="AU15" s="248"/>
      <c r="AV15" s="248"/>
      <c r="AW15" s="248"/>
      <c r="AX15" s="248"/>
      <c r="AY15" s="248"/>
      <c r="AZ15" s="248"/>
      <c r="BA15" s="248"/>
      <c r="BB15" s="249"/>
      <c r="BC15" s="284">
        <f>AG15/AR15*100%</f>
        <v>1</v>
      </c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6"/>
      <c r="BQ15" s="241" t="s">
        <v>51</v>
      </c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3"/>
      <c r="CH15" s="241">
        <v>2</v>
      </c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3"/>
      <c r="CY15" s="60" t="s">
        <v>203</v>
      </c>
      <c r="CZ15" s="60" t="s">
        <v>204</v>
      </c>
      <c r="DB15" s="62" t="s">
        <v>206</v>
      </c>
      <c r="DC15" s="60" t="s">
        <v>205</v>
      </c>
      <c r="DE15" s="59" t="s">
        <v>207</v>
      </c>
      <c r="DF15" s="60" t="s">
        <v>208</v>
      </c>
    </row>
    <row r="16" spans="1:110" s="23" customFormat="1" ht="162.75" customHeight="1" x14ac:dyDescent="0.2">
      <c r="A16" s="24"/>
      <c r="B16" s="239" t="s">
        <v>63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40"/>
      <c r="AG16" s="247">
        <v>17</v>
      </c>
      <c r="AH16" s="248"/>
      <c r="AI16" s="248"/>
      <c r="AJ16" s="248"/>
      <c r="AK16" s="248"/>
      <c r="AL16" s="248"/>
      <c r="AM16" s="248"/>
      <c r="AN16" s="248"/>
      <c r="AO16" s="248"/>
      <c r="AP16" s="248"/>
      <c r="AQ16" s="249"/>
      <c r="AR16" s="247">
        <v>17</v>
      </c>
      <c r="AS16" s="248"/>
      <c r="AT16" s="248"/>
      <c r="AU16" s="248"/>
      <c r="AV16" s="248"/>
      <c r="AW16" s="248"/>
      <c r="AX16" s="248"/>
      <c r="AY16" s="248"/>
      <c r="AZ16" s="248"/>
      <c r="BA16" s="248"/>
      <c r="BB16" s="249"/>
      <c r="BC16" s="284">
        <f>AG16/AR16*100%</f>
        <v>1</v>
      </c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6"/>
      <c r="BQ16" s="241" t="s">
        <v>51</v>
      </c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3"/>
      <c r="CH16" s="241">
        <v>2</v>
      </c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3"/>
      <c r="CY16" s="60" t="s">
        <v>203</v>
      </c>
      <c r="CZ16" s="60" t="s">
        <v>204</v>
      </c>
      <c r="DB16" s="62" t="s">
        <v>206</v>
      </c>
      <c r="DC16" s="60" t="s">
        <v>205</v>
      </c>
      <c r="DE16" s="59" t="s">
        <v>207</v>
      </c>
      <c r="DF16" s="60" t="s">
        <v>208</v>
      </c>
    </row>
    <row r="17" spans="1:110" s="23" customFormat="1" x14ac:dyDescent="0.2">
      <c r="A17" s="24"/>
      <c r="B17" s="239" t="s">
        <v>62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40"/>
      <c r="AG17" s="259"/>
      <c r="AH17" s="260"/>
      <c r="AI17" s="260"/>
      <c r="AJ17" s="260"/>
      <c r="AK17" s="260"/>
      <c r="AL17" s="260"/>
      <c r="AM17" s="260"/>
      <c r="AN17" s="260"/>
      <c r="AO17" s="260"/>
      <c r="AP17" s="260"/>
      <c r="AQ17" s="261"/>
      <c r="AR17" s="259"/>
      <c r="AS17" s="260"/>
      <c r="AT17" s="260"/>
      <c r="AU17" s="260"/>
      <c r="AV17" s="260"/>
      <c r="AW17" s="260"/>
      <c r="AX17" s="260"/>
      <c r="AY17" s="260"/>
      <c r="AZ17" s="260"/>
      <c r="BA17" s="260"/>
      <c r="BB17" s="261"/>
      <c r="BC17" s="241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3"/>
      <c r="BQ17" s="241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3"/>
      <c r="CH17" s="241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3"/>
    </row>
    <row r="18" spans="1:110" s="23" customFormat="1" ht="59.25" customHeight="1" x14ac:dyDescent="0.2">
      <c r="A18" s="24"/>
      <c r="B18" s="239" t="s">
        <v>61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40"/>
      <c r="AG18" s="247">
        <v>3</v>
      </c>
      <c r="AH18" s="248"/>
      <c r="AI18" s="248"/>
      <c r="AJ18" s="248"/>
      <c r="AK18" s="248"/>
      <c r="AL18" s="248"/>
      <c r="AM18" s="248"/>
      <c r="AN18" s="248"/>
      <c r="AO18" s="248"/>
      <c r="AP18" s="248"/>
      <c r="AQ18" s="249"/>
      <c r="AR18" s="247">
        <v>3</v>
      </c>
      <c r="AS18" s="248"/>
      <c r="AT18" s="248"/>
      <c r="AU18" s="248"/>
      <c r="AV18" s="248"/>
      <c r="AW18" s="248"/>
      <c r="AX18" s="248"/>
      <c r="AY18" s="248"/>
      <c r="AZ18" s="248"/>
      <c r="BA18" s="248"/>
      <c r="BB18" s="249"/>
      <c r="BC18" s="278">
        <v>1</v>
      </c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80"/>
      <c r="BQ18" s="253" t="s">
        <v>42</v>
      </c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5"/>
      <c r="CH18" s="253" t="s">
        <v>42</v>
      </c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5"/>
    </row>
    <row r="19" spans="1:110" s="23" customFormat="1" ht="102" customHeight="1" x14ac:dyDescent="0.2">
      <c r="A19" s="24"/>
      <c r="B19" s="239" t="s">
        <v>60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40"/>
      <c r="AG19" s="247">
        <v>1</v>
      </c>
      <c r="AH19" s="248"/>
      <c r="AI19" s="248"/>
      <c r="AJ19" s="248"/>
      <c r="AK19" s="248"/>
      <c r="AL19" s="248"/>
      <c r="AM19" s="248"/>
      <c r="AN19" s="248"/>
      <c r="AO19" s="248"/>
      <c r="AP19" s="248"/>
      <c r="AQ19" s="249"/>
      <c r="AR19" s="247">
        <v>1</v>
      </c>
      <c r="AS19" s="248"/>
      <c r="AT19" s="248"/>
      <c r="AU19" s="248"/>
      <c r="AV19" s="248"/>
      <c r="AW19" s="248"/>
      <c r="AX19" s="248"/>
      <c r="AY19" s="248"/>
      <c r="AZ19" s="248"/>
      <c r="BA19" s="248"/>
      <c r="BB19" s="249"/>
      <c r="BC19" s="278">
        <v>1</v>
      </c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80"/>
      <c r="BQ19" s="253" t="s">
        <v>42</v>
      </c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5"/>
      <c r="CH19" s="253" t="s">
        <v>42</v>
      </c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5"/>
    </row>
    <row r="20" spans="1:110" s="23" customFormat="1" ht="59.25" customHeight="1" x14ac:dyDescent="0.2">
      <c r="A20" s="24"/>
      <c r="B20" s="239" t="s">
        <v>59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40"/>
      <c r="AG20" s="247">
        <v>11</v>
      </c>
      <c r="AH20" s="248"/>
      <c r="AI20" s="248"/>
      <c r="AJ20" s="248"/>
      <c r="AK20" s="248"/>
      <c r="AL20" s="248"/>
      <c r="AM20" s="248"/>
      <c r="AN20" s="248"/>
      <c r="AO20" s="248"/>
      <c r="AP20" s="248"/>
      <c r="AQ20" s="249"/>
      <c r="AR20" s="247">
        <v>11</v>
      </c>
      <c r="AS20" s="248"/>
      <c r="AT20" s="248"/>
      <c r="AU20" s="248"/>
      <c r="AV20" s="248"/>
      <c r="AW20" s="248"/>
      <c r="AX20" s="248"/>
      <c r="AY20" s="248"/>
      <c r="AZ20" s="248"/>
      <c r="BA20" s="248"/>
      <c r="BB20" s="249"/>
      <c r="BC20" s="278">
        <f t="shared" ref="BC20:BC21" si="0">AG20/AR20*100%</f>
        <v>1</v>
      </c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80"/>
      <c r="BQ20" s="253" t="s">
        <v>42</v>
      </c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5"/>
      <c r="CH20" s="253" t="s">
        <v>42</v>
      </c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5"/>
    </row>
    <row r="21" spans="1:110" s="23" customFormat="1" ht="103.5" customHeight="1" x14ac:dyDescent="0.2">
      <c r="A21" s="24"/>
      <c r="B21" s="239" t="s">
        <v>58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40"/>
      <c r="AG21" s="247">
        <v>2</v>
      </c>
      <c r="AH21" s="248"/>
      <c r="AI21" s="248"/>
      <c r="AJ21" s="248"/>
      <c r="AK21" s="248"/>
      <c r="AL21" s="248"/>
      <c r="AM21" s="248"/>
      <c r="AN21" s="248"/>
      <c r="AO21" s="248"/>
      <c r="AP21" s="248"/>
      <c r="AQ21" s="249"/>
      <c r="AR21" s="247">
        <v>2</v>
      </c>
      <c r="AS21" s="248"/>
      <c r="AT21" s="248"/>
      <c r="AU21" s="248"/>
      <c r="AV21" s="248"/>
      <c r="AW21" s="248"/>
      <c r="AX21" s="248"/>
      <c r="AY21" s="248"/>
      <c r="AZ21" s="248"/>
      <c r="BA21" s="248"/>
      <c r="BB21" s="249"/>
      <c r="BC21" s="278">
        <f t="shared" si="0"/>
        <v>1</v>
      </c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80"/>
      <c r="BQ21" s="253" t="s">
        <v>42</v>
      </c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5"/>
      <c r="CH21" s="253" t="s">
        <v>42</v>
      </c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5"/>
    </row>
    <row r="22" spans="1:110" s="23" customFormat="1" ht="87.75" customHeight="1" x14ac:dyDescent="0.2">
      <c r="A22" s="24"/>
      <c r="B22" s="239" t="s">
        <v>57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40"/>
      <c r="AG22" s="244" t="s">
        <v>42</v>
      </c>
      <c r="AH22" s="245"/>
      <c r="AI22" s="245"/>
      <c r="AJ22" s="245"/>
      <c r="AK22" s="245"/>
      <c r="AL22" s="245"/>
      <c r="AM22" s="245"/>
      <c r="AN22" s="245"/>
      <c r="AO22" s="245"/>
      <c r="AP22" s="245"/>
      <c r="AQ22" s="246"/>
      <c r="AR22" s="244" t="s">
        <v>42</v>
      </c>
      <c r="AS22" s="245"/>
      <c r="AT22" s="245"/>
      <c r="AU22" s="245"/>
      <c r="AV22" s="245"/>
      <c r="AW22" s="245"/>
      <c r="AX22" s="245"/>
      <c r="AY22" s="245"/>
      <c r="AZ22" s="245"/>
      <c r="BA22" s="245"/>
      <c r="BB22" s="246"/>
      <c r="BC22" s="253" t="s">
        <v>42</v>
      </c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5"/>
      <c r="BQ22" s="253" t="s">
        <v>42</v>
      </c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5"/>
      <c r="CH22" s="289">
        <f>(CH24+CH25+CH26)/3</f>
        <v>2</v>
      </c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1"/>
    </row>
    <row r="23" spans="1:110" s="23" customFormat="1" x14ac:dyDescent="0.2">
      <c r="A23" s="24"/>
      <c r="B23" s="239" t="s">
        <v>47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40"/>
      <c r="AG23" s="259"/>
      <c r="AH23" s="260"/>
      <c r="AI23" s="260"/>
      <c r="AJ23" s="260"/>
      <c r="AK23" s="260"/>
      <c r="AL23" s="260"/>
      <c r="AM23" s="260"/>
      <c r="AN23" s="260"/>
      <c r="AO23" s="260"/>
      <c r="AP23" s="260"/>
      <c r="AQ23" s="261"/>
      <c r="AR23" s="259"/>
      <c r="AS23" s="260"/>
      <c r="AT23" s="260"/>
      <c r="AU23" s="260"/>
      <c r="AV23" s="260"/>
      <c r="AW23" s="260"/>
      <c r="AX23" s="260"/>
      <c r="AY23" s="260"/>
      <c r="AZ23" s="260"/>
      <c r="BA23" s="260"/>
      <c r="BB23" s="261"/>
      <c r="BC23" s="241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3"/>
      <c r="BQ23" s="241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3"/>
      <c r="CH23" s="241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3"/>
    </row>
    <row r="24" spans="1:110" s="23" customFormat="1" ht="74.25" customHeight="1" x14ac:dyDescent="0.2">
      <c r="A24" s="24"/>
      <c r="B24" s="239" t="s">
        <v>56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40"/>
      <c r="AG24" s="247">
        <v>1</v>
      </c>
      <c r="AH24" s="248"/>
      <c r="AI24" s="248"/>
      <c r="AJ24" s="248"/>
      <c r="AK24" s="248"/>
      <c r="AL24" s="248"/>
      <c r="AM24" s="248"/>
      <c r="AN24" s="248"/>
      <c r="AO24" s="248"/>
      <c r="AP24" s="248"/>
      <c r="AQ24" s="249"/>
      <c r="AR24" s="247">
        <v>1</v>
      </c>
      <c r="AS24" s="248"/>
      <c r="AT24" s="248"/>
      <c r="AU24" s="248"/>
      <c r="AV24" s="248"/>
      <c r="AW24" s="248"/>
      <c r="AX24" s="248"/>
      <c r="AY24" s="248"/>
      <c r="AZ24" s="248"/>
      <c r="BA24" s="248"/>
      <c r="BB24" s="249"/>
      <c r="BC24" s="250">
        <f>AG24/AR24*100%</f>
        <v>1</v>
      </c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2"/>
      <c r="BQ24" s="241" t="s">
        <v>51</v>
      </c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3"/>
      <c r="CH24" s="241">
        <v>2</v>
      </c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3"/>
      <c r="CY24" s="60" t="s">
        <v>203</v>
      </c>
      <c r="CZ24" s="60" t="s">
        <v>204</v>
      </c>
      <c r="DB24" s="62" t="s">
        <v>206</v>
      </c>
      <c r="DC24" s="60" t="s">
        <v>205</v>
      </c>
      <c r="DE24" s="59" t="s">
        <v>207</v>
      </c>
      <c r="DF24" s="60" t="s">
        <v>208</v>
      </c>
    </row>
    <row r="25" spans="1:110" s="23" customFormat="1" ht="103.5" customHeight="1" x14ac:dyDescent="0.2">
      <c r="A25" s="24"/>
      <c r="B25" s="239" t="s">
        <v>55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40"/>
      <c r="AG25" s="247">
        <v>0</v>
      </c>
      <c r="AH25" s="248"/>
      <c r="AI25" s="248"/>
      <c r="AJ25" s="248"/>
      <c r="AK25" s="248"/>
      <c r="AL25" s="248"/>
      <c r="AM25" s="248"/>
      <c r="AN25" s="248"/>
      <c r="AO25" s="248"/>
      <c r="AP25" s="248"/>
      <c r="AQ25" s="249"/>
      <c r="AR25" s="247">
        <v>0</v>
      </c>
      <c r="AS25" s="248"/>
      <c r="AT25" s="248"/>
      <c r="AU25" s="248"/>
      <c r="AV25" s="248"/>
      <c r="AW25" s="248"/>
      <c r="AX25" s="248"/>
      <c r="AY25" s="248"/>
      <c r="AZ25" s="248"/>
      <c r="BA25" s="248"/>
      <c r="BB25" s="249"/>
      <c r="BC25" s="250">
        <v>1</v>
      </c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2"/>
      <c r="BQ25" s="241" t="s">
        <v>51</v>
      </c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3"/>
      <c r="CH25" s="241">
        <v>2</v>
      </c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3"/>
      <c r="CY25" s="60" t="s">
        <v>203</v>
      </c>
      <c r="CZ25" s="60" t="s">
        <v>204</v>
      </c>
      <c r="DB25" s="62" t="s">
        <v>206</v>
      </c>
      <c r="DC25" s="60" t="s">
        <v>205</v>
      </c>
      <c r="DE25" s="59" t="s">
        <v>207</v>
      </c>
      <c r="DF25" s="60" t="s">
        <v>208</v>
      </c>
    </row>
    <row r="26" spans="1:110" s="23" customFormat="1" ht="103.5" customHeight="1" x14ac:dyDescent="0.2">
      <c r="A26" s="24"/>
      <c r="B26" s="239" t="s">
        <v>54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40"/>
      <c r="AG26" s="247">
        <v>0</v>
      </c>
      <c r="AH26" s="248"/>
      <c r="AI26" s="248"/>
      <c r="AJ26" s="248"/>
      <c r="AK26" s="248"/>
      <c r="AL26" s="248"/>
      <c r="AM26" s="248"/>
      <c r="AN26" s="248"/>
      <c r="AO26" s="248"/>
      <c r="AP26" s="248"/>
      <c r="AQ26" s="249"/>
      <c r="AR26" s="247">
        <v>0</v>
      </c>
      <c r="AS26" s="248"/>
      <c r="AT26" s="248"/>
      <c r="AU26" s="248"/>
      <c r="AV26" s="248"/>
      <c r="AW26" s="248"/>
      <c r="AX26" s="248"/>
      <c r="AY26" s="248"/>
      <c r="AZ26" s="248"/>
      <c r="BA26" s="248"/>
      <c r="BB26" s="249"/>
      <c r="BC26" s="250" t="str">
        <f>IFERROR(BQ34AG34/AR26*100%,"100%")</f>
        <v>100%</v>
      </c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2"/>
      <c r="BQ26" s="241" t="s">
        <v>51</v>
      </c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3"/>
      <c r="CH26" s="241">
        <v>2</v>
      </c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3"/>
      <c r="CY26" s="60" t="s">
        <v>203</v>
      </c>
      <c r="CZ26" s="60" t="s">
        <v>204</v>
      </c>
      <c r="DB26" s="62" t="s">
        <v>206</v>
      </c>
      <c r="DC26" s="60" t="s">
        <v>205</v>
      </c>
      <c r="DE26" s="59" t="s">
        <v>207</v>
      </c>
      <c r="DF26" s="60" t="s">
        <v>208</v>
      </c>
    </row>
    <row r="27" spans="1:110" s="23" customFormat="1" ht="132.75" customHeight="1" x14ac:dyDescent="0.2">
      <c r="A27" s="24"/>
      <c r="B27" s="239" t="s">
        <v>53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47">
        <v>1</v>
      </c>
      <c r="AH27" s="248"/>
      <c r="AI27" s="248"/>
      <c r="AJ27" s="248"/>
      <c r="AK27" s="248"/>
      <c r="AL27" s="248"/>
      <c r="AM27" s="248"/>
      <c r="AN27" s="248"/>
      <c r="AO27" s="248"/>
      <c r="AP27" s="248"/>
      <c r="AQ27" s="249"/>
      <c r="AR27" s="247">
        <v>1</v>
      </c>
      <c r="AS27" s="248"/>
      <c r="AT27" s="248"/>
      <c r="AU27" s="248"/>
      <c r="AV27" s="248"/>
      <c r="AW27" s="248"/>
      <c r="AX27" s="248"/>
      <c r="AY27" s="248"/>
      <c r="AZ27" s="248"/>
      <c r="BA27" s="248"/>
      <c r="BB27" s="249"/>
      <c r="BC27" s="250">
        <f t="shared" ref="BC27" si="1">AG27/AR27*100%</f>
        <v>1</v>
      </c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2"/>
      <c r="BQ27" s="241" t="s">
        <v>51</v>
      </c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3"/>
      <c r="CH27" s="241">
        <v>2</v>
      </c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3"/>
      <c r="CY27" s="60" t="s">
        <v>203</v>
      </c>
      <c r="CZ27" s="60" t="s">
        <v>204</v>
      </c>
      <c r="DB27" s="62" t="s">
        <v>206</v>
      </c>
      <c r="DC27" s="60" t="s">
        <v>205</v>
      </c>
      <c r="DE27" s="59" t="s">
        <v>207</v>
      </c>
      <c r="DF27" s="60" t="s">
        <v>208</v>
      </c>
    </row>
    <row r="28" spans="1:110" s="23" customFormat="1" ht="162" customHeight="1" x14ac:dyDescent="0.2">
      <c r="A28" s="24"/>
      <c r="B28" s="239" t="s">
        <v>52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47">
        <v>1</v>
      </c>
      <c r="AH28" s="248"/>
      <c r="AI28" s="248"/>
      <c r="AJ28" s="248"/>
      <c r="AK28" s="248"/>
      <c r="AL28" s="248"/>
      <c r="AM28" s="248"/>
      <c r="AN28" s="248"/>
      <c r="AO28" s="248"/>
      <c r="AP28" s="248"/>
      <c r="AQ28" s="249"/>
      <c r="AR28" s="247">
        <v>1</v>
      </c>
      <c r="AS28" s="248"/>
      <c r="AT28" s="248"/>
      <c r="AU28" s="248"/>
      <c r="AV28" s="248"/>
      <c r="AW28" s="248"/>
      <c r="AX28" s="248"/>
      <c r="AY28" s="248"/>
      <c r="AZ28" s="248"/>
      <c r="BA28" s="248"/>
      <c r="BB28" s="249"/>
      <c r="BC28" s="250">
        <f>AG28/AR28*100%</f>
        <v>1</v>
      </c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2"/>
      <c r="BQ28" s="241" t="s">
        <v>51</v>
      </c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3"/>
      <c r="CH28" s="241">
        <v>2</v>
      </c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3"/>
      <c r="CY28" s="60" t="s">
        <v>203</v>
      </c>
      <c r="CZ28" s="60" t="s">
        <v>204</v>
      </c>
      <c r="DB28" s="62" t="s">
        <v>206</v>
      </c>
      <c r="DC28" s="60" t="s">
        <v>205</v>
      </c>
      <c r="DE28" s="59" t="s">
        <v>207</v>
      </c>
      <c r="DF28" s="60" t="s">
        <v>208</v>
      </c>
    </row>
    <row r="29" spans="1:110" s="23" customFormat="1" ht="142.5" customHeight="1" x14ac:dyDescent="0.2">
      <c r="A29" s="24"/>
      <c r="B29" s="239" t="s">
        <v>50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65">
        <f>AG30</f>
        <v>0</v>
      </c>
      <c r="AH29" s="266"/>
      <c r="AI29" s="266"/>
      <c r="AJ29" s="266"/>
      <c r="AK29" s="266"/>
      <c r="AL29" s="266"/>
      <c r="AM29" s="266"/>
      <c r="AN29" s="266"/>
      <c r="AO29" s="266"/>
      <c r="AP29" s="266"/>
      <c r="AQ29" s="267"/>
      <c r="AR29" s="265">
        <f>AR30</f>
        <v>0</v>
      </c>
      <c r="AS29" s="266"/>
      <c r="AT29" s="266"/>
      <c r="AU29" s="266"/>
      <c r="AV29" s="266"/>
      <c r="AW29" s="266"/>
      <c r="AX29" s="266"/>
      <c r="AY29" s="266"/>
      <c r="AZ29" s="266"/>
      <c r="BA29" s="266"/>
      <c r="BB29" s="267"/>
      <c r="BC29" s="268">
        <f>BC30</f>
        <v>1</v>
      </c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3"/>
      <c r="BQ29" s="241" t="s">
        <v>44</v>
      </c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3"/>
      <c r="CH29" s="241">
        <v>2</v>
      </c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3"/>
      <c r="CY29" s="60" t="s">
        <v>203</v>
      </c>
      <c r="CZ29" s="60" t="s">
        <v>208</v>
      </c>
      <c r="DB29" s="62" t="s">
        <v>206</v>
      </c>
      <c r="DC29" s="60" t="s">
        <v>205</v>
      </c>
      <c r="DE29" s="59" t="s">
        <v>207</v>
      </c>
      <c r="DF29" s="60" t="s">
        <v>204</v>
      </c>
    </row>
    <row r="30" spans="1:110" ht="177.75" customHeight="1" x14ac:dyDescent="0.25">
      <c r="A30" s="20"/>
      <c r="B30" s="239" t="s">
        <v>49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47">
        <v>0</v>
      </c>
      <c r="AH30" s="248"/>
      <c r="AI30" s="248"/>
      <c r="AJ30" s="248"/>
      <c r="AK30" s="248"/>
      <c r="AL30" s="248"/>
      <c r="AM30" s="248"/>
      <c r="AN30" s="248"/>
      <c r="AO30" s="248"/>
      <c r="AP30" s="248"/>
      <c r="AQ30" s="249"/>
      <c r="AR30" s="247">
        <v>0</v>
      </c>
      <c r="AS30" s="248"/>
      <c r="AT30" s="248"/>
      <c r="AU30" s="248"/>
      <c r="AV30" s="248"/>
      <c r="AW30" s="248"/>
      <c r="AX30" s="248"/>
      <c r="AY30" s="248"/>
      <c r="AZ30" s="248"/>
      <c r="BA30" s="248"/>
      <c r="BB30" s="249"/>
      <c r="BC30" s="250">
        <v>1</v>
      </c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2"/>
      <c r="BQ30" s="241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3"/>
      <c r="CH30" s="241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3"/>
    </row>
    <row r="31" spans="1:110" ht="117.75" customHeight="1" x14ac:dyDescent="0.25">
      <c r="A31" s="20"/>
      <c r="B31" s="239" t="s">
        <v>48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44" t="s">
        <v>42</v>
      </c>
      <c r="AH31" s="245"/>
      <c r="AI31" s="245"/>
      <c r="AJ31" s="245"/>
      <c r="AK31" s="245"/>
      <c r="AL31" s="245"/>
      <c r="AM31" s="245"/>
      <c r="AN31" s="245"/>
      <c r="AO31" s="245"/>
      <c r="AP31" s="245"/>
      <c r="AQ31" s="246"/>
      <c r="AR31" s="244" t="s">
        <v>42</v>
      </c>
      <c r="AS31" s="245"/>
      <c r="AT31" s="245"/>
      <c r="AU31" s="245"/>
      <c r="AV31" s="245"/>
      <c r="AW31" s="245"/>
      <c r="AX31" s="245"/>
      <c r="AY31" s="245"/>
      <c r="AZ31" s="245"/>
      <c r="BA31" s="245"/>
      <c r="BB31" s="246"/>
      <c r="BC31" s="253" t="s">
        <v>42</v>
      </c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5"/>
      <c r="BQ31" s="253" t="s">
        <v>42</v>
      </c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5"/>
      <c r="CH31" s="262">
        <f>(CH33+CH34)/2</f>
        <v>2</v>
      </c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4"/>
    </row>
    <row r="32" spans="1:110" s="23" customFormat="1" x14ac:dyDescent="0.2">
      <c r="A32" s="24"/>
      <c r="B32" s="239" t="s">
        <v>47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59"/>
      <c r="AH32" s="260"/>
      <c r="AI32" s="260"/>
      <c r="AJ32" s="260"/>
      <c r="AK32" s="260"/>
      <c r="AL32" s="260"/>
      <c r="AM32" s="260"/>
      <c r="AN32" s="260"/>
      <c r="AO32" s="260"/>
      <c r="AP32" s="260"/>
      <c r="AQ32" s="261"/>
      <c r="AR32" s="259"/>
      <c r="AS32" s="260"/>
      <c r="AT32" s="260"/>
      <c r="AU32" s="260"/>
      <c r="AV32" s="260"/>
      <c r="AW32" s="260"/>
      <c r="AX32" s="260"/>
      <c r="AY32" s="260"/>
      <c r="AZ32" s="260"/>
      <c r="BA32" s="260"/>
      <c r="BB32" s="261"/>
      <c r="BC32" s="241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3"/>
      <c r="BQ32" s="241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3"/>
      <c r="CH32" s="241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3"/>
    </row>
    <row r="33" spans="1:110" ht="132.75" customHeight="1" x14ac:dyDescent="0.25">
      <c r="A33" s="20"/>
      <c r="B33" s="239" t="s">
        <v>46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47">
        <v>0</v>
      </c>
      <c r="AH33" s="248"/>
      <c r="AI33" s="248"/>
      <c r="AJ33" s="248"/>
      <c r="AK33" s="248"/>
      <c r="AL33" s="248"/>
      <c r="AM33" s="248"/>
      <c r="AN33" s="248"/>
      <c r="AO33" s="248"/>
      <c r="AP33" s="248"/>
      <c r="AQ33" s="249"/>
      <c r="AR33" s="247">
        <v>0</v>
      </c>
      <c r="AS33" s="248"/>
      <c r="AT33" s="248"/>
      <c r="AU33" s="248"/>
      <c r="AV33" s="248"/>
      <c r="AW33" s="248"/>
      <c r="AX33" s="248"/>
      <c r="AY33" s="248"/>
      <c r="AZ33" s="248"/>
      <c r="BA33" s="248"/>
      <c r="BB33" s="249"/>
      <c r="BC33" s="250">
        <v>1</v>
      </c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2"/>
      <c r="BQ33" s="241" t="s">
        <v>44</v>
      </c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3"/>
      <c r="CH33" s="241">
        <v>2</v>
      </c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3"/>
      <c r="CY33" s="60" t="s">
        <v>203</v>
      </c>
      <c r="CZ33" s="60" t="s">
        <v>208</v>
      </c>
      <c r="DA33" s="23"/>
      <c r="DB33" s="62" t="s">
        <v>206</v>
      </c>
      <c r="DC33" s="60" t="s">
        <v>205</v>
      </c>
      <c r="DD33" s="23"/>
      <c r="DE33" s="59" t="s">
        <v>207</v>
      </c>
      <c r="DF33" s="60" t="s">
        <v>204</v>
      </c>
    </row>
    <row r="34" spans="1:110" ht="177" customHeight="1" x14ac:dyDescent="0.25">
      <c r="A34" s="20"/>
      <c r="B34" s="239" t="s">
        <v>45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47">
        <v>0</v>
      </c>
      <c r="AH34" s="248"/>
      <c r="AI34" s="248"/>
      <c r="AJ34" s="248"/>
      <c r="AK34" s="248"/>
      <c r="AL34" s="248"/>
      <c r="AM34" s="248"/>
      <c r="AN34" s="248"/>
      <c r="AO34" s="248"/>
      <c r="AP34" s="248"/>
      <c r="AQ34" s="249"/>
      <c r="AR34" s="247">
        <v>0</v>
      </c>
      <c r="AS34" s="248"/>
      <c r="AT34" s="248"/>
      <c r="AU34" s="248"/>
      <c r="AV34" s="248"/>
      <c r="AW34" s="248"/>
      <c r="AX34" s="248"/>
      <c r="AY34" s="248"/>
      <c r="AZ34" s="248"/>
      <c r="BA34" s="248"/>
      <c r="BB34" s="249"/>
      <c r="BC34" s="250" t="str">
        <f>IFERROR(BQ34AG34/AR34*100%,"100%")</f>
        <v>100%</v>
      </c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241" t="s">
        <v>44</v>
      </c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3"/>
      <c r="CH34" s="241">
        <v>2</v>
      </c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3"/>
      <c r="CY34" s="60" t="s">
        <v>203</v>
      </c>
      <c r="CZ34" s="60" t="s">
        <v>208</v>
      </c>
      <c r="DA34" s="23"/>
      <c r="DB34" s="62" t="s">
        <v>206</v>
      </c>
      <c r="DC34" s="60" t="s">
        <v>205</v>
      </c>
      <c r="DD34" s="23"/>
      <c r="DE34" s="59" t="s">
        <v>207</v>
      </c>
      <c r="DF34" s="60" t="s">
        <v>204</v>
      </c>
    </row>
    <row r="35" spans="1:110" ht="57.75" customHeight="1" x14ac:dyDescent="0.25">
      <c r="A35" s="20"/>
      <c r="B35" s="239" t="s">
        <v>43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44" t="s">
        <v>42</v>
      </c>
      <c r="AH35" s="245"/>
      <c r="AI35" s="245"/>
      <c r="AJ35" s="245"/>
      <c r="AK35" s="245"/>
      <c r="AL35" s="245"/>
      <c r="AM35" s="245"/>
      <c r="AN35" s="245"/>
      <c r="AO35" s="245"/>
      <c r="AP35" s="245"/>
      <c r="AQ35" s="246"/>
      <c r="AR35" s="244" t="s">
        <v>42</v>
      </c>
      <c r="AS35" s="245"/>
      <c r="AT35" s="245"/>
      <c r="AU35" s="245"/>
      <c r="AV35" s="245"/>
      <c r="AW35" s="245"/>
      <c r="AX35" s="245"/>
      <c r="AY35" s="245"/>
      <c r="AZ35" s="245"/>
      <c r="BA35" s="245"/>
      <c r="BB35" s="246"/>
      <c r="BC35" s="253" t="s">
        <v>42</v>
      </c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253" t="s">
        <v>42</v>
      </c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5"/>
      <c r="CH35" s="256">
        <f>(CH13+CH22+CH27+CH28+CH29+CH31)/6</f>
        <v>2</v>
      </c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8"/>
      <c r="CY35" s="81">
        <f>CH35</f>
        <v>2</v>
      </c>
    </row>
    <row r="36" spans="1:110" s="22" customFormat="1" x14ac:dyDescent="0.2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1"/>
      <c r="BL36" s="421"/>
      <c r="BM36" s="421"/>
      <c r="BN36" s="421"/>
      <c r="BO36" s="421"/>
      <c r="BP36" s="421"/>
      <c r="BQ36" s="421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21"/>
      <c r="CC36" s="421"/>
      <c r="CD36" s="421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1"/>
      <c r="CQ36" s="421"/>
      <c r="CR36" s="421"/>
      <c r="CS36" s="421"/>
      <c r="CT36" s="421"/>
      <c r="CU36" s="421"/>
      <c r="CV36" s="421"/>
      <c r="CW36" s="421"/>
      <c r="CX36" s="421"/>
    </row>
    <row r="37" spans="1:110" s="1" customFormat="1" ht="15.75" x14ac:dyDescent="0.25">
      <c r="A37" s="417" t="str">
        <f>Главная!B8</f>
        <v xml:space="preserve">Генеральный директор 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 t="str">
        <f>Главная!B9</f>
        <v>Сахратов Роман Фанисович</v>
      </c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</row>
    <row r="38" spans="1:110" s="3" customFormat="1" ht="13.5" customHeight="1" x14ac:dyDescent="0.2">
      <c r="A38" s="144" t="s">
        <v>18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 t="s">
        <v>19</v>
      </c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 t="s">
        <v>20</v>
      </c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</row>
    <row r="39" spans="1:110" ht="3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1" spans="1:110" ht="23.25" x14ac:dyDescent="0.25">
      <c r="B41" s="288" t="s">
        <v>217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</row>
    <row r="42" spans="1:110" ht="98.25" customHeight="1" x14ac:dyDescent="0.25">
      <c r="B42" s="287" t="s">
        <v>218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</row>
  </sheetData>
  <mergeCells count="164">
    <mergeCell ref="B42:CX42"/>
    <mergeCell ref="B41:CX41"/>
    <mergeCell ref="BQ24:CG24"/>
    <mergeCell ref="CH24:CX24"/>
    <mergeCell ref="A5:CX5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2:CG22"/>
    <mergeCell ref="CH22:CX22"/>
    <mergeCell ref="BC23:BP23"/>
    <mergeCell ref="BQ23:CG23"/>
    <mergeCell ref="CH23:CX23"/>
    <mergeCell ref="B22:AF22"/>
    <mergeCell ref="AG22:AQ22"/>
    <mergeCell ref="AR22:BB22"/>
    <mergeCell ref="BC22:BP22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15:CG15"/>
    <mergeCell ref="CH15:CX15"/>
    <mergeCell ref="BC19:BP19"/>
    <mergeCell ref="BQ19:CG19"/>
    <mergeCell ref="CH19:CX19"/>
    <mergeCell ref="B15:AF15"/>
    <mergeCell ref="AG15:AQ15"/>
    <mergeCell ref="AR15:BB15"/>
    <mergeCell ref="BC15:BP15"/>
    <mergeCell ref="BQ18:CG18"/>
    <mergeCell ref="CH18:CX18"/>
    <mergeCell ref="B19:AF19"/>
    <mergeCell ref="AG19:AQ19"/>
    <mergeCell ref="AR19:BB19"/>
    <mergeCell ref="BC16:BP16"/>
    <mergeCell ref="A38:AK38"/>
    <mergeCell ref="AL38:BV38"/>
    <mergeCell ref="BW38:CX38"/>
    <mergeCell ref="B23:AF23"/>
    <mergeCell ref="AG23:AQ23"/>
    <mergeCell ref="AR23:BB23"/>
    <mergeCell ref="I7:CP7"/>
    <mergeCell ref="I8:CP8"/>
    <mergeCell ref="B17:AF17"/>
    <mergeCell ref="AG17:AQ17"/>
    <mergeCell ref="AR17:BB17"/>
    <mergeCell ref="BC17:BP17"/>
    <mergeCell ref="BQ17:CG17"/>
    <mergeCell ref="BQ16:CG16"/>
    <mergeCell ref="CH16:CX16"/>
    <mergeCell ref="CH17:CX17"/>
    <mergeCell ref="B13:AF13"/>
    <mergeCell ref="B18:AF18"/>
    <mergeCell ref="AG18:AQ18"/>
    <mergeCell ref="AR18:BB18"/>
    <mergeCell ref="BC18:BP18"/>
    <mergeCell ref="B16:AF16"/>
    <mergeCell ref="AG16:AQ16"/>
    <mergeCell ref="AR16:BB16"/>
    <mergeCell ref="B14:AF14"/>
    <mergeCell ref="AG14:AQ14"/>
    <mergeCell ref="AR14:BB14"/>
    <mergeCell ref="BC14:BP14"/>
    <mergeCell ref="BQ14:CG14"/>
    <mergeCell ref="CH14:CX14"/>
    <mergeCell ref="AG13:AQ13"/>
    <mergeCell ref="AR13:BB13"/>
    <mergeCell ref="CH10:CX11"/>
    <mergeCell ref="BC12:BP12"/>
    <mergeCell ref="BQ12:CG12"/>
    <mergeCell ref="CH12:CX12"/>
    <mergeCell ref="CH13:CX13"/>
    <mergeCell ref="BC13:BP13"/>
    <mergeCell ref="BQ13:CG13"/>
    <mergeCell ref="A12:AF12"/>
    <mergeCell ref="AG12:AQ12"/>
    <mergeCell ref="AR12:BB12"/>
    <mergeCell ref="BQ10:CG11"/>
    <mergeCell ref="A10:AF11"/>
    <mergeCell ref="AG10:BB10"/>
    <mergeCell ref="BC10:BP11"/>
    <mergeCell ref="AG11:AQ11"/>
    <mergeCell ref="AR11:BB11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28:AF28"/>
    <mergeCell ref="AG28:AQ28"/>
    <mergeCell ref="AR28:BB28"/>
    <mergeCell ref="BC28:BP28"/>
    <mergeCell ref="B29:AF29"/>
    <mergeCell ref="AG29:AQ29"/>
    <mergeCell ref="AR29:BB29"/>
    <mergeCell ref="BC29:BP29"/>
    <mergeCell ref="BQ31:CG31"/>
    <mergeCell ref="B30:AF30"/>
    <mergeCell ref="AG30:AQ30"/>
    <mergeCell ref="CH31:CX31"/>
    <mergeCell ref="AR30:BB30"/>
    <mergeCell ref="BC30:BP30"/>
    <mergeCell ref="BQ28:CG28"/>
    <mergeCell ref="CH28:CX28"/>
    <mergeCell ref="BQ29:CG29"/>
    <mergeCell ref="CH29:CX29"/>
    <mergeCell ref="BQ30:CG30"/>
    <mergeCell ref="CH30:CX30"/>
    <mergeCell ref="B32:AF32"/>
    <mergeCell ref="AG32:AQ32"/>
    <mergeCell ref="AR32:BB32"/>
    <mergeCell ref="BC32:BP32"/>
    <mergeCell ref="B31:AF31"/>
    <mergeCell ref="AG31:AQ31"/>
    <mergeCell ref="AR31:BB31"/>
    <mergeCell ref="BC31:BP31"/>
    <mergeCell ref="BQ32:CG32"/>
    <mergeCell ref="A1:CX1"/>
    <mergeCell ref="A2:CX2"/>
    <mergeCell ref="A37:AK37"/>
    <mergeCell ref="AL37:BV37"/>
    <mergeCell ref="BW37:CX37"/>
    <mergeCell ref="B33:AF33"/>
    <mergeCell ref="B34:AF34"/>
    <mergeCell ref="B35:AF35"/>
    <mergeCell ref="BQ34:CG34"/>
    <mergeCell ref="CH34:CX34"/>
    <mergeCell ref="AG35:AQ35"/>
    <mergeCell ref="AR35:BB35"/>
    <mergeCell ref="CH32:CX32"/>
    <mergeCell ref="AG33:AQ33"/>
    <mergeCell ref="AR33:BB33"/>
    <mergeCell ref="BC33:BP33"/>
    <mergeCell ref="BQ33:CG33"/>
    <mergeCell ref="CH33:CX33"/>
    <mergeCell ref="BC35:BP35"/>
    <mergeCell ref="BQ35:CG35"/>
    <mergeCell ref="CH35:CX35"/>
    <mergeCell ref="AG34:AQ34"/>
    <mergeCell ref="AR34:BB34"/>
    <mergeCell ref="BC34:BP34"/>
  </mergeCells>
  <pageMargins left="0.98425196850393704" right="0.59055118110236227" top="0.59055118110236227" bottom="0.39370078740157483" header="0.19685039370078741" footer="0.1968503937007874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35"/>
  <sheetViews>
    <sheetView view="pageBreakPreview" zoomScale="80" zoomScaleNormal="100" zoomScaleSheetLayoutView="80" workbookViewId="0">
      <selection activeCell="BQ24" sqref="BQ24:CG24"/>
    </sheetView>
  </sheetViews>
  <sheetFormatPr defaultColWidth="0.85546875" defaultRowHeight="15" outlineLevelRow="1" x14ac:dyDescent="0.25"/>
  <cols>
    <col min="1" max="102" width="0.85546875" style="4"/>
    <col min="103" max="103" width="11.140625" style="4" customWidth="1"/>
    <col min="104" max="108" width="8.140625" style="4" customWidth="1"/>
    <col min="109" max="109" width="7.7109375" style="4" customWidth="1"/>
    <col min="110" max="167" width="8.140625" style="4" customWidth="1"/>
    <col min="168" max="16384" width="0.85546875" style="4"/>
  </cols>
  <sheetData>
    <row r="1" spans="1:110" ht="57.75" customHeight="1" x14ac:dyDescent="0.25">
      <c r="A1" s="141" t="s">
        <v>186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</row>
    <row r="2" spans="1:110" ht="72.75" customHeight="1" outlineLevel="1" x14ac:dyDescent="0.25">
      <c r="A2" s="143" t="s">
        <v>244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</row>
    <row r="3" spans="1:110" s="1" customFormat="1" ht="15.75" outlineLevel="1" x14ac:dyDescent="0.25">
      <c r="CX3" s="2" t="s">
        <v>10</v>
      </c>
    </row>
    <row r="4" spans="1:110" s="1" customFormat="1" ht="15.75" x14ac:dyDescent="0.25"/>
    <row r="5" spans="1:110" s="1" customFormat="1" ht="15.75" x14ac:dyDescent="0.25">
      <c r="A5" s="161" t="s">
        <v>90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</row>
    <row r="6" spans="1:110" s="1" customFormat="1" ht="13.5" customHeight="1" x14ac:dyDescent="0.25"/>
    <row r="7" spans="1:110" s="1" customFormat="1" ht="15.75" x14ac:dyDescent="0.25">
      <c r="I7" s="417" t="str">
        <f>Главная!B6</f>
        <v>АО"Янаульские электричекские сети"</v>
      </c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</row>
    <row r="8" spans="1:110" s="1" customFormat="1" ht="15.75" x14ac:dyDescent="0.25">
      <c r="I8" s="156" t="s">
        <v>73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3"/>
      <c r="CR8" s="3"/>
      <c r="CS8" s="3"/>
      <c r="CT8" s="3"/>
      <c r="CU8" s="3"/>
      <c r="CV8" s="3"/>
      <c r="CW8" s="3"/>
      <c r="CX8" s="3"/>
    </row>
    <row r="10" spans="1:110" s="5" customFormat="1" ht="15.75" customHeight="1" x14ac:dyDescent="0.2">
      <c r="A10" s="204" t="s">
        <v>89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6"/>
      <c r="AG10" s="151" t="s">
        <v>71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3"/>
      <c r="BC10" s="198" t="s">
        <v>70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200"/>
      <c r="BQ10" s="198" t="s">
        <v>69</v>
      </c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200"/>
      <c r="CH10" s="198" t="s">
        <v>68</v>
      </c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200"/>
    </row>
    <row r="11" spans="1:110" s="5" customFormat="1" ht="45" customHeight="1" x14ac:dyDescent="0.2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9"/>
      <c r="AG11" s="207" t="s">
        <v>67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9"/>
      <c r="AR11" s="207" t="s">
        <v>66</v>
      </c>
      <c r="AS11" s="208"/>
      <c r="AT11" s="208"/>
      <c r="AU11" s="208"/>
      <c r="AV11" s="208"/>
      <c r="AW11" s="208"/>
      <c r="AX11" s="208"/>
      <c r="AY11" s="208"/>
      <c r="AZ11" s="208"/>
      <c r="BA11" s="208"/>
      <c r="BB11" s="209"/>
      <c r="BC11" s="272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4"/>
      <c r="BQ11" s="272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4"/>
      <c r="CH11" s="272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4"/>
    </row>
    <row r="12" spans="1:110" s="26" customFormat="1" x14ac:dyDescent="0.2">
      <c r="A12" s="218">
        <v>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20"/>
      <c r="AG12" s="218">
        <v>2</v>
      </c>
      <c r="AH12" s="219"/>
      <c r="AI12" s="219"/>
      <c r="AJ12" s="219"/>
      <c r="AK12" s="219"/>
      <c r="AL12" s="219"/>
      <c r="AM12" s="219"/>
      <c r="AN12" s="219"/>
      <c r="AO12" s="219"/>
      <c r="AP12" s="219"/>
      <c r="AQ12" s="220"/>
      <c r="AR12" s="218">
        <v>3</v>
      </c>
      <c r="AS12" s="219"/>
      <c r="AT12" s="219"/>
      <c r="AU12" s="219"/>
      <c r="AV12" s="219"/>
      <c r="AW12" s="219"/>
      <c r="AX12" s="219"/>
      <c r="AY12" s="219"/>
      <c r="AZ12" s="219"/>
      <c r="BA12" s="219"/>
      <c r="BB12" s="220"/>
      <c r="BC12" s="218">
        <v>4</v>
      </c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  <c r="BQ12" s="218">
        <v>5</v>
      </c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20"/>
      <c r="CH12" s="218">
        <v>6</v>
      </c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20"/>
    </row>
    <row r="13" spans="1:110" s="23" customFormat="1" ht="59.25" customHeight="1" x14ac:dyDescent="0.2">
      <c r="A13" s="25"/>
      <c r="B13" s="239" t="s">
        <v>88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40"/>
      <c r="AG13" s="244" t="s">
        <v>42</v>
      </c>
      <c r="AH13" s="245"/>
      <c r="AI13" s="245"/>
      <c r="AJ13" s="245"/>
      <c r="AK13" s="245"/>
      <c r="AL13" s="245"/>
      <c r="AM13" s="245"/>
      <c r="AN13" s="245"/>
      <c r="AO13" s="245"/>
      <c r="AP13" s="245"/>
      <c r="AQ13" s="246"/>
      <c r="AR13" s="244" t="s">
        <v>42</v>
      </c>
      <c r="AS13" s="245"/>
      <c r="AT13" s="245"/>
      <c r="AU13" s="245"/>
      <c r="AV13" s="245"/>
      <c r="AW13" s="245"/>
      <c r="AX13" s="245"/>
      <c r="AY13" s="245"/>
      <c r="AZ13" s="245"/>
      <c r="BA13" s="245"/>
      <c r="BB13" s="246"/>
      <c r="BC13" s="253" t="s">
        <v>42</v>
      </c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5"/>
      <c r="BQ13" s="253" t="s">
        <v>42</v>
      </c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5"/>
      <c r="CH13" s="289">
        <f>(CH15+CH16+CH19)/3</f>
        <v>0.33333333333333331</v>
      </c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1"/>
    </row>
    <row r="14" spans="1:110" s="23" customFormat="1" ht="15" customHeight="1" x14ac:dyDescent="0.2">
      <c r="A14" s="24"/>
      <c r="B14" s="239" t="s">
        <v>47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40"/>
      <c r="AG14" s="259"/>
      <c r="AH14" s="260"/>
      <c r="AI14" s="260"/>
      <c r="AJ14" s="260"/>
      <c r="AK14" s="260"/>
      <c r="AL14" s="260"/>
      <c r="AM14" s="260"/>
      <c r="AN14" s="260"/>
      <c r="AO14" s="260"/>
      <c r="AP14" s="260"/>
      <c r="AQ14" s="261"/>
      <c r="AR14" s="259"/>
      <c r="AS14" s="260"/>
      <c r="AT14" s="260"/>
      <c r="AU14" s="260"/>
      <c r="AV14" s="260"/>
      <c r="AW14" s="260"/>
      <c r="AX14" s="260"/>
      <c r="AY14" s="260"/>
      <c r="AZ14" s="260"/>
      <c r="BA14" s="260"/>
      <c r="BB14" s="261"/>
      <c r="BC14" s="241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3"/>
      <c r="BQ14" s="241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3"/>
      <c r="CH14" s="241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3"/>
    </row>
    <row r="15" spans="1:110" s="23" customFormat="1" ht="144" customHeight="1" x14ac:dyDescent="0.2">
      <c r="A15" s="24"/>
      <c r="B15" s="294" t="s">
        <v>87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5"/>
      <c r="AG15" s="247">
        <v>3</v>
      </c>
      <c r="AH15" s="248"/>
      <c r="AI15" s="248"/>
      <c r="AJ15" s="248"/>
      <c r="AK15" s="248"/>
      <c r="AL15" s="248"/>
      <c r="AM15" s="248"/>
      <c r="AN15" s="248"/>
      <c r="AO15" s="248"/>
      <c r="AP15" s="248"/>
      <c r="AQ15" s="249"/>
      <c r="AR15" s="247">
        <v>5</v>
      </c>
      <c r="AS15" s="248"/>
      <c r="AT15" s="248"/>
      <c r="AU15" s="248"/>
      <c r="AV15" s="248"/>
      <c r="AW15" s="248"/>
      <c r="AX15" s="248"/>
      <c r="AY15" s="248"/>
      <c r="AZ15" s="248"/>
      <c r="BA15" s="248"/>
      <c r="BB15" s="249"/>
      <c r="BC15" s="284">
        <f>AG15/AR15*100%</f>
        <v>0.6</v>
      </c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6"/>
      <c r="BQ15" s="241" t="s">
        <v>44</v>
      </c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3"/>
      <c r="CH15" s="241">
        <v>0.25</v>
      </c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3"/>
      <c r="CY15" s="62" t="s">
        <v>203</v>
      </c>
      <c r="CZ15" s="62" t="s">
        <v>212</v>
      </c>
      <c r="DA15" s="63"/>
      <c r="DB15" s="62" t="s">
        <v>209</v>
      </c>
      <c r="DC15" s="62" t="s">
        <v>211</v>
      </c>
      <c r="DD15" s="63"/>
      <c r="DE15" s="61" t="s">
        <v>207</v>
      </c>
      <c r="DF15" s="62" t="s">
        <v>210</v>
      </c>
    </row>
    <row r="16" spans="1:110" s="23" customFormat="1" ht="92.25" customHeight="1" x14ac:dyDescent="0.2">
      <c r="A16" s="24"/>
      <c r="B16" s="296" t="s">
        <v>86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7"/>
      <c r="AG16" s="244" t="s">
        <v>689</v>
      </c>
      <c r="AH16" s="245"/>
      <c r="AI16" s="245"/>
      <c r="AJ16" s="245"/>
      <c r="AK16" s="245"/>
      <c r="AL16" s="245"/>
      <c r="AM16" s="245"/>
      <c r="AN16" s="245"/>
      <c r="AO16" s="245"/>
      <c r="AP16" s="245"/>
      <c r="AQ16" s="246"/>
      <c r="AR16" s="244" t="s">
        <v>689</v>
      </c>
      <c r="AS16" s="245"/>
      <c r="AT16" s="245"/>
      <c r="AU16" s="245"/>
      <c r="AV16" s="245"/>
      <c r="AW16" s="245"/>
      <c r="AX16" s="245"/>
      <c r="AY16" s="245"/>
      <c r="AZ16" s="245"/>
      <c r="BA16" s="245"/>
      <c r="BB16" s="246"/>
      <c r="BC16" s="250">
        <f>(BC17+BC18)/2</f>
        <v>0.6166666666666667</v>
      </c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2"/>
      <c r="BQ16" s="241" t="s">
        <v>44</v>
      </c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3"/>
      <c r="CH16" s="241">
        <v>0.25</v>
      </c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3"/>
      <c r="CY16" s="62" t="s">
        <v>203</v>
      </c>
      <c r="CZ16" s="62" t="s">
        <v>212</v>
      </c>
      <c r="DA16" s="63"/>
      <c r="DB16" s="62" t="s">
        <v>209</v>
      </c>
      <c r="DC16" s="62" t="s">
        <v>211</v>
      </c>
      <c r="DD16" s="63"/>
      <c r="DE16" s="61" t="s">
        <v>207</v>
      </c>
      <c r="DF16" s="62" t="s">
        <v>210</v>
      </c>
    </row>
    <row r="17" spans="1:110" s="23" customFormat="1" ht="88.5" customHeight="1" x14ac:dyDescent="0.2">
      <c r="A17" s="24"/>
      <c r="B17" s="292" t="s">
        <v>85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3"/>
      <c r="AG17" s="247">
        <v>7</v>
      </c>
      <c r="AH17" s="248"/>
      <c r="AI17" s="248"/>
      <c r="AJ17" s="248"/>
      <c r="AK17" s="248"/>
      <c r="AL17" s="248"/>
      <c r="AM17" s="248"/>
      <c r="AN17" s="248"/>
      <c r="AO17" s="248"/>
      <c r="AP17" s="248"/>
      <c r="AQ17" s="249"/>
      <c r="AR17" s="247">
        <v>10</v>
      </c>
      <c r="AS17" s="248"/>
      <c r="AT17" s="248"/>
      <c r="AU17" s="248"/>
      <c r="AV17" s="248"/>
      <c r="AW17" s="248"/>
      <c r="AX17" s="248"/>
      <c r="AY17" s="248"/>
      <c r="AZ17" s="248"/>
      <c r="BA17" s="248"/>
      <c r="BB17" s="249"/>
      <c r="BC17" s="284">
        <f>IFERROR(AG17/AR17*100%, "120%")</f>
        <v>0.7</v>
      </c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6"/>
      <c r="BQ17" s="253" t="s">
        <v>42</v>
      </c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5"/>
      <c r="CH17" s="253" t="s">
        <v>42</v>
      </c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5"/>
    </row>
    <row r="18" spans="1:110" s="23" customFormat="1" ht="30.75" customHeight="1" x14ac:dyDescent="0.2">
      <c r="A18" s="24"/>
      <c r="B18" s="292" t="s">
        <v>84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3"/>
      <c r="AG18" s="247">
        <v>16</v>
      </c>
      <c r="AH18" s="248"/>
      <c r="AI18" s="248"/>
      <c r="AJ18" s="248"/>
      <c r="AK18" s="248"/>
      <c r="AL18" s="248"/>
      <c r="AM18" s="248"/>
      <c r="AN18" s="248"/>
      <c r="AO18" s="248"/>
      <c r="AP18" s="248"/>
      <c r="AQ18" s="249"/>
      <c r="AR18" s="247">
        <v>30</v>
      </c>
      <c r="AS18" s="248"/>
      <c r="AT18" s="248"/>
      <c r="AU18" s="248"/>
      <c r="AV18" s="248"/>
      <c r="AW18" s="248"/>
      <c r="AX18" s="248"/>
      <c r="AY18" s="248"/>
      <c r="AZ18" s="248"/>
      <c r="BA18" s="248"/>
      <c r="BB18" s="249"/>
      <c r="BC18" s="284">
        <f>IFERROR(AG18/AR18*100%, "120%")</f>
        <v>0.53333333333333333</v>
      </c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6"/>
      <c r="BQ18" s="253" t="s">
        <v>42</v>
      </c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5"/>
      <c r="CH18" s="253" t="s">
        <v>42</v>
      </c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5"/>
    </row>
    <row r="19" spans="1:110" s="23" customFormat="1" ht="206.25" customHeight="1" x14ac:dyDescent="0.2">
      <c r="A19" s="24"/>
      <c r="B19" s="296" t="s">
        <v>83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7"/>
      <c r="AG19" s="247">
        <v>0</v>
      </c>
      <c r="AH19" s="248"/>
      <c r="AI19" s="248"/>
      <c r="AJ19" s="248"/>
      <c r="AK19" s="248"/>
      <c r="AL19" s="248"/>
      <c r="AM19" s="248"/>
      <c r="AN19" s="248"/>
      <c r="AO19" s="248"/>
      <c r="AP19" s="248"/>
      <c r="AQ19" s="249"/>
      <c r="AR19" s="247">
        <v>0</v>
      </c>
      <c r="AS19" s="248"/>
      <c r="AT19" s="248"/>
      <c r="AU19" s="248"/>
      <c r="AV19" s="248"/>
      <c r="AW19" s="248"/>
      <c r="AX19" s="248"/>
      <c r="AY19" s="248"/>
      <c r="AZ19" s="248"/>
      <c r="BA19" s="248"/>
      <c r="BB19" s="249"/>
      <c r="BC19" s="299" t="str">
        <f>IFERROR(AG19/AR19*100%, "100%")</f>
        <v>100%</v>
      </c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1"/>
      <c r="BQ19" s="241" t="s">
        <v>44</v>
      </c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3"/>
      <c r="CH19" s="241">
        <v>0.5</v>
      </c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3"/>
      <c r="CY19" s="62" t="s">
        <v>203</v>
      </c>
      <c r="CZ19" s="62" t="s">
        <v>212</v>
      </c>
      <c r="DA19" s="63"/>
      <c r="DB19" s="62" t="s">
        <v>209</v>
      </c>
      <c r="DC19" s="62" t="s">
        <v>211</v>
      </c>
      <c r="DD19" s="63"/>
      <c r="DE19" s="61" t="s">
        <v>207</v>
      </c>
      <c r="DF19" s="62" t="s">
        <v>210</v>
      </c>
    </row>
    <row r="20" spans="1:110" s="23" customFormat="1" ht="88.5" customHeight="1" x14ac:dyDescent="0.2">
      <c r="A20" s="24"/>
      <c r="B20" s="292" t="s">
        <v>82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3"/>
      <c r="AG20" s="259">
        <f>AG21</f>
        <v>0.01</v>
      </c>
      <c r="AH20" s="260"/>
      <c r="AI20" s="260"/>
      <c r="AJ20" s="260"/>
      <c r="AK20" s="260"/>
      <c r="AL20" s="260"/>
      <c r="AM20" s="260"/>
      <c r="AN20" s="260"/>
      <c r="AO20" s="260"/>
      <c r="AP20" s="260"/>
      <c r="AQ20" s="261"/>
      <c r="AR20" s="259">
        <f>AR21</f>
        <v>0</v>
      </c>
      <c r="AS20" s="260"/>
      <c r="AT20" s="260"/>
      <c r="AU20" s="260"/>
      <c r="AV20" s="260"/>
      <c r="AW20" s="260"/>
      <c r="AX20" s="260"/>
      <c r="AY20" s="260"/>
      <c r="AZ20" s="260"/>
      <c r="BA20" s="260"/>
      <c r="BB20" s="261"/>
      <c r="BC20" s="298">
        <f>BC21</f>
        <v>1.2</v>
      </c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3"/>
      <c r="BQ20" s="241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3"/>
      <c r="CH20" s="241">
        <f>CH21</f>
        <v>0.75</v>
      </c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3"/>
      <c r="CY20" s="62" t="s">
        <v>203</v>
      </c>
      <c r="CZ20" s="62" t="s">
        <v>212</v>
      </c>
      <c r="DA20" s="63"/>
      <c r="DB20" s="62" t="s">
        <v>209</v>
      </c>
      <c r="DC20" s="62" t="s">
        <v>211</v>
      </c>
      <c r="DD20" s="63"/>
      <c r="DE20" s="61" t="s">
        <v>207</v>
      </c>
      <c r="DF20" s="62" t="s">
        <v>210</v>
      </c>
    </row>
    <row r="21" spans="1:110" s="23" customFormat="1" ht="136.5" customHeight="1" x14ac:dyDescent="0.2">
      <c r="A21" s="24"/>
      <c r="B21" s="239" t="s">
        <v>81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40"/>
      <c r="AG21" s="247">
        <v>0.01</v>
      </c>
      <c r="AH21" s="248"/>
      <c r="AI21" s="248"/>
      <c r="AJ21" s="248"/>
      <c r="AK21" s="248"/>
      <c r="AL21" s="248"/>
      <c r="AM21" s="248"/>
      <c r="AN21" s="248"/>
      <c r="AO21" s="248"/>
      <c r="AP21" s="248"/>
      <c r="AQ21" s="249"/>
      <c r="AR21" s="247">
        <v>0</v>
      </c>
      <c r="AS21" s="248"/>
      <c r="AT21" s="248"/>
      <c r="AU21" s="248"/>
      <c r="AV21" s="248"/>
      <c r="AW21" s="248"/>
      <c r="AX21" s="248"/>
      <c r="AY21" s="248"/>
      <c r="AZ21" s="248"/>
      <c r="BA21" s="248"/>
      <c r="BB21" s="249"/>
      <c r="BC21" s="284">
        <v>1.2</v>
      </c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6"/>
      <c r="BQ21" s="241" t="s">
        <v>44</v>
      </c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3"/>
      <c r="CH21" s="241">
        <v>0.75</v>
      </c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3"/>
      <c r="CY21" s="62" t="s">
        <v>203</v>
      </c>
      <c r="CZ21" s="62" t="s">
        <v>212</v>
      </c>
      <c r="DA21" s="63"/>
      <c r="DB21" s="62" t="s">
        <v>209</v>
      </c>
      <c r="DC21" s="62" t="s">
        <v>211</v>
      </c>
      <c r="DD21" s="63"/>
      <c r="DE21" s="61" t="s">
        <v>207</v>
      </c>
      <c r="DF21" s="62" t="s">
        <v>210</v>
      </c>
    </row>
    <row r="22" spans="1:110" s="23" customFormat="1" ht="96.75" customHeight="1" x14ac:dyDescent="0.2">
      <c r="A22" s="24"/>
      <c r="B22" s="239" t="s">
        <v>80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40"/>
      <c r="AG22" s="244">
        <v>1</v>
      </c>
      <c r="AH22" s="245"/>
      <c r="AI22" s="245"/>
      <c r="AJ22" s="245"/>
      <c r="AK22" s="245"/>
      <c r="AL22" s="245"/>
      <c r="AM22" s="245"/>
      <c r="AN22" s="245"/>
      <c r="AO22" s="245"/>
      <c r="AP22" s="245"/>
      <c r="AQ22" s="246"/>
      <c r="AR22" s="244">
        <v>1</v>
      </c>
      <c r="AS22" s="245"/>
      <c r="AT22" s="245"/>
      <c r="AU22" s="245"/>
      <c r="AV22" s="245"/>
      <c r="AW22" s="245"/>
      <c r="AX22" s="245"/>
      <c r="AY22" s="245"/>
      <c r="AZ22" s="245"/>
      <c r="BA22" s="245"/>
      <c r="BB22" s="246"/>
      <c r="BC22" s="253" t="s">
        <v>42</v>
      </c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5"/>
      <c r="BQ22" s="253" t="s">
        <v>42</v>
      </c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5"/>
      <c r="CH22" s="289">
        <f>(CH24+CH25)/2</f>
        <v>0.375</v>
      </c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1"/>
    </row>
    <row r="23" spans="1:110" s="23" customFormat="1" ht="15" customHeight="1" x14ac:dyDescent="0.2">
      <c r="A23" s="24"/>
      <c r="B23" s="239" t="s">
        <v>47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40"/>
      <c r="AG23" s="259"/>
      <c r="AH23" s="260"/>
      <c r="AI23" s="260"/>
      <c r="AJ23" s="260"/>
      <c r="AK23" s="260"/>
      <c r="AL23" s="260"/>
      <c r="AM23" s="260"/>
      <c r="AN23" s="260"/>
      <c r="AO23" s="260"/>
      <c r="AP23" s="260"/>
      <c r="AQ23" s="261"/>
      <c r="AR23" s="259"/>
      <c r="AS23" s="260"/>
      <c r="AT23" s="260"/>
      <c r="AU23" s="260"/>
      <c r="AV23" s="260"/>
      <c r="AW23" s="260"/>
      <c r="AX23" s="260"/>
      <c r="AY23" s="260"/>
      <c r="AZ23" s="260"/>
      <c r="BA23" s="260"/>
      <c r="BB23" s="261"/>
      <c r="BC23" s="241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3"/>
      <c r="BQ23" s="241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3"/>
      <c r="CH23" s="241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3"/>
    </row>
    <row r="24" spans="1:110" s="23" customFormat="1" ht="135" customHeight="1" x14ac:dyDescent="0.2">
      <c r="A24" s="24"/>
      <c r="B24" s="294" t="s">
        <v>79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40"/>
      <c r="AG24" s="247">
        <v>1</v>
      </c>
      <c r="AH24" s="248"/>
      <c r="AI24" s="248"/>
      <c r="AJ24" s="248"/>
      <c r="AK24" s="248"/>
      <c r="AL24" s="248"/>
      <c r="AM24" s="248"/>
      <c r="AN24" s="248"/>
      <c r="AO24" s="248"/>
      <c r="AP24" s="248"/>
      <c r="AQ24" s="249"/>
      <c r="AR24" s="247">
        <v>1</v>
      </c>
      <c r="AS24" s="248"/>
      <c r="AT24" s="248"/>
      <c r="AU24" s="248"/>
      <c r="AV24" s="248"/>
      <c r="AW24" s="248"/>
      <c r="AX24" s="248"/>
      <c r="AY24" s="248"/>
      <c r="AZ24" s="248"/>
      <c r="BA24" s="248"/>
      <c r="BB24" s="249"/>
      <c r="BC24" s="284">
        <f>AG24/AR24*100%</f>
        <v>1</v>
      </c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6"/>
      <c r="BQ24" s="241" t="s">
        <v>51</v>
      </c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3"/>
      <c r="CH24" s="241">
        <v>0.5</v>
      </c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3"/>
      <c r="CY24" s="62" t="s">
        <v>203</v>
      </c>
      <c r="CZ24" s="62" t="s">
        <v>210</v>
      </c>
      <c r="DA24" s="63"/>
      <c r="DB24" s="62" t="s">
        <v>209</v>
      </c>
      <c r="DC24" s="62" t="s">
        <v>211</v>
      </c>
      <c r="DD24" s="63"/>
      <c r="DE24" s="61" t="s">
        <v>207</v>
      </c>
      <c r="DF24" s="62" t="s">
        <v>212</v>
      </c>
    </row>
    <row r="25" spans="1:110" ht="204.75" customHeight="1" x14ac:dyDescent="0.25">
      <c r="A25" s="20"/>
      <c r="B25" s="294" t="s">
        <v>78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40"/>
      <c r="AG25" s="247">
        <v>0</v>
      </c>
      <c r="AH25" s="248"/>
      <c r="AI25" s="248"/>
      <c r="AJ25" s="248"/>
      <c r="AK25" s="248"/>
      <c r="AL25" s="248"/>
      <c r="AM25" s="248"/>
      <c r="AN25" s="248"/>
      <c r="AO25" s="248"/>
      <c r="AP25" s="248"/>
      <c r="AQ25" s="249"/>
      <c r="AR25" s="247">
        <v>1</v>
      </c>
      <c r="AS25" s="248"/>
      <c r="AT25" s="248"/>
      <c r="AU25" s="248"/>
      <c r="AV25" s="248"/>
      <c r="AW25" s="248"/>
      <c r="AX25" s="248"/>
      <c r="AY25" s="248"/>
      <c r="AZ25" s="248"/>
      <c r="BA25" s="248"/>
      <c r="BB25" s="249"/>
      <c r="BC25" s="284">
        <f>AG25/AR25*100%</f>
        <v>0</v>
      </c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6"/>
      <c r="BQ25" s="241" t="s">
        <v>44</v>
      </c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3"/>
      <c r="CH25" s="241">
        <v>0.25</v>
      </c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3"/>
      <c r="CY25" s="62" t="s">
        <v>203</v>
      </c>
      <c r="CZ25" s="62" t="s">
        <v>212</v>
      </c>
      <c r="DA25" s="63"/>
      <c r="DB25" s="62" t="s">
        <v>209</v>
      </c>
      <c r="DC25" s="62" t="s">
        <v>211</v>
      </c>
      <c r="DD25" s="63"/>
      <c r="DE25" s="61" t="s">
        <v>207</v>
      </c>
      <c r="DF25" s="62" t="s">
        <v>210</v>
      </c>
    </row>
    <row r="26" spans="1:110" ht="91.5" customHeight="1" x14ac:dyDescent="0.25">
      <c r="A26" s="20"/>
      <c r="B26" s="239" t="s">
        <v>77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40"/>
      <c r="AG26" s="265">
        <f>AG27</f>
        <v>0</v>
      </c>
      <c r="AH26" s="266"/>
      <c r="AI26" s="266"/>
      <c r="AJ26" s="266"/>
      <c r="AK26" s="266"/>
      <c r="AL26" s="266"/>
      <c r="AM26" s="266"/>
      <c r="AN26" s="266"/>
      <c r="AO26" s="266"/>
      <c r="AP26" s="266"/>
      <c r="AQ26" s="267"/>
      <c r="AR26" s="265">
        <f>AR27</f>
        <v>0</v>
      </c>
      <c r="AS26" s="266"/>
      <c r="AT26" s="266"/>
      <c r="AU26" s="266"/>
      <c r="AV26" s="266"/>
      <c r="AW26" s="266"/>
      <c r="AX26" s="266"/>
      <c r="AY26" s="266"/>
      <c r="AZ26" s="266"/>
      <c r="BA26" s="266"/>
      <c r="BB26" s="267"/>
      <c r="BC26" s="298" t="str">
        <f>BC27</f>
        <v>100%</v>
      </c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3"/>
      <c r="BQ26" s="241" t="s">
        <v>44</v>
      </c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3"/>
      <c r="CH26" s="241">
        <v>0.2</v>
      </c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3"/>
      <c r="CY26" s="62" t="s">
        <v>203</v>
      </c>
      <c r="CZ26" s="62" t="s">
        <v>215</v>
      </c>
      <c r="DA26" s="63"/>
      <c r="DB26" s="62" t="s">
        <v>209</v>
      </c>
      <c r="DC26" s="62" t="s">
        <v>214</v>
      </c>
      <c r="DD26" s="63"/>
      <c r="DE26" s="61" t="s">
        <v>207</v>
      </c>
      <c r="DF26" s="62" t="s">
        <v>213</v>
      </c>
    </row>
    <row r="27" spans="1:110" ht="135.75" customHeight="1" x14ac:dyDescent="0.25">
      <c r="A27" s="20"/>
      <c r="B27" s="239" t="s">
        <v>76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47">
        <v>0</v>
      </c>
      <c r="AH27" s="248"/>
      <c r="AI27" s="248"/>
      <c r="AJ27" s="248"/>
      <c r="AK27" s="248"/>
      <c r="AL27" s="248"/>
      <c r="AM27" s="248"/>
      <c r="AN27" s="248"/>
      <c r="AO27" s="248"/>
      <c r="AP27" s="248"/>
      <c r="AQ27" s="249"/>
      <c r="AR27" s="247">
        <v>0</v>
      </c>
      <c r="AS27" s="248"/>
      <c r="AT27" s="248"/>
      <c r="AU27" s="248"/>
      <c r="AV27" s="248"/>
      <c r="AW27" s="248"/>
      <c r="AX27" s="248"/>
      <c r="AY27" s="248"/>
      <c r="AZ27" s="248"/>
      <c r="BA27" s="248"/>
      <c r="BB27" s="249"/>
      <c r="BC27" s="284" t="str">
        <f>IFERROR(AG27/AR27*100%,"100%")</f>
        <v>100%</v>
      </c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6"/>
      <c r="BQ27" s="241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3"/>
      <c r="CH27" s="241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3"/>
    </row>
    <row r="28" spans="1:110" ht="30.75" customHeight="1" x14ac:dyDescent="0.25">
      <c r="A28" s="20"/>
      <c r="B28" s="239" t="s">
        <v>75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44" t="s">
        <v>42</v>
      </c>
      <c r="AH28" s="245"/>
      <c r="AI28" s="245"/>
      <c r="AJ28" s="245"/>
      <c r="AK28" s="245"/>
      <c r="AL28" s="245"/>
      <c r="AM28" s="245"/>
      <c r="AN28" s="245"/>
      <c r="AO28" s="245"/>
      <c r="AP28" s="245"/>
      <c r="AQ28" s="246"/>
      <c r="AR28" s="244" t="s">
        <v>42</v>
      </c>
      <c r="AS28" s="245"/>
      <c r="AT28" s="245"/>
      <c r="AU28" s="245"/>
      <c r="AV28" s="245"/>
      <c r="AW28" s="245"/>
      <c r="AX28" s="245"/>
      <c r="AY28" s="245"/>
      <c r="AZ28" s="245"/>
      <c r="BA28" s="245"/>
      <c r="BB28" s="246"/>
      <c r="BC28" s="253" t="s">
        <v>42</v>
      </c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5"/>
      <c r="BQ28" s="253" t="s">
        <v>42</v>
      </c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5"/>
      <c r="CH28" s="289">
        <f>(CH13+CH20+CH22+CH26)/4</f>
        <v>0.4145833333333333</v>
      </c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1"/>
      <c r="CY28" s="83">
        <f>CH28</f>
        <v>0.4145833333333333</v>
      </c>
    </row>
    <row r="29" spans="1:110" s="22" customFormat="1" x14ac:dyDescent="0.25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1"/>
      <c r="CC29" s="421"/>
      <c r="CD29" s="421"/>
      <c r="CE29" s="421"/>
      <c r="CF29" s="421"/>
      <c r="CG29" s="421"/>
      <c r="CH29" s="421"/>
      <c r="CI29" s="421"/>
      <c r="CJ29" s="421"/>
      <c r="CK29" s="421"/>
      <c r="CL29" s="421"/>
      <c r="CM29" s="421"/>
      <c r="CN29" s="421"/>
      <c r="CO29" s="421"/>
      <c r="CP29" s="421"/>
      <c r="CQ29" s="421"/>
      <c r="CR29" s="421"/>
      <c r="CS29" s="421"/>
      <c r="CT29" s="421"/>
      <c r="CU29" s="421"/>
      <c r="CV29" s="421"/>
      <c r="CW29" s="421"/>
      <c r="CX29" s="421"/>
    </row>
    <row r="30" spans="1:110" s="1" customFormat="1" ht="15.75" x14ac:dyDescent="0.25">
      <c r="A30" s="417" t="str">
        <f>Главная!B8</f>
        <v xml:space="preserve">Генеральный директор 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 t="str">
        <f>Главная!B9</f>
        <v>Сахратов Роман Фанисович</v>
      </c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</row>
    <row r="31" spans="1:110" s="3" customFormat="1" ht="13.5" customHeight="1" x14ac:dyDescent="0.2">
      <c r="A31" s="195" t="s">
        <v>18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 t="s">
        <v>19</v>
      </c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 t="s">
        <v>20</v>
      </c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</row>
    <row r="32" spans="1:110" ht="3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4" spans="1:101" ht="23.25" x14ac:dyDescent="0.25">
      <c r="A34" s="288" t="s">
        <v>217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</row>
    <row r="35" spans="1:101" ht="93" customHeight="1" x14ac:dyDescent="0.25">
      <c r="A35" s="287" t="s">
        <v>218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</row>
  </sheetData>
  <mergeCells count="122">
    <mergeCell ref="A34:CW34"/>
    <mergeCell ref="A35:CW35"/>
    <mergeCell ref="BQ27:CG27"/>
    <mergeCell ref="CH27:CX27"/>
    <mergeCell ref="BQ28:CG28"/>
    <mergeCell ref="AR28:BB28"/>
    <mergeCell ref="BC23:BP23"/>
    <mergeCell ref="BQ23:CG23"/>
    <mergeCell ref="A31:AK31"/>
    <mergeCell ref="AL31:BV31"/>
    <mergeCell ref="BW31:CX31"/>
    <mergeCell ref="AG27:AQ27"/>
    <mergeCell ref="AR27:BB27"/>
    <mergeCell ref="BC27:BP27"/>
    <mergeCell ref="B23:AF23"/>
    <mergeCell ref="BQ25:CG25"/>
    <mergeCell ref="CH25:CX25"/>
    <mergeCell ref="AG25:AQ25"/>
    <mergeCell ref="AR25:BB25"/>
    <mergeCell ref="BC25:BP25"/>
    <mergeCell ref="B27:AF27"/>
    <mergeCell ref="B28:AF28"/>
    <mergeCell ref="AR24:BB24"/>
    <mergeCell ref="AG28:AQ28"/>
    <mergeCell ref="A30:AK30"/>
    <mergeCell ref="AL30:BV30"/>
    <mergeCell ref="BW30:CX30"/>
    <mergeCell ref="BQ21:CG21"/>
    <mergeCell ref="CH21:CX21"/>
    <mergeCell ref="CH18:CX18"/>
    <mergeCell ref="AR19:BB19"/>
    <mergeCell ref="BC19:BP19"/>
    <mergeCell ref="BQ19:CG19"/>
    <mergeCell ref="AG20:AQ20"/>
    <mergeCell ref="AR20:BB20"/>
    <mergeCell ref="BC20:BP20"/>
    <mergeCell ref="B19:AF19"/>
    <mergeCell ref="B20:AF20"/>
    <mergeCell ref="CH19:CX19"/>
    <mergeCell ref="BQ20:CG20"/>
    <mergeCell ref="CH20:CX20"/>
    <mergeCell ref="BC24:BP24"/>
    <mergeCell ref="BC22:BP22"/>
    <mergeCell ref="AG22:AQ22"/>
    <mergeCell ref="BC28:BP28"/>
    <mergeCell ref="CH28:CX28"/>
    <mergeCell ref="AG26:AQ26"/>
    <mergeCell ref="AR26:BB26"/>
    <mergeCell ref="AG18:AQ18"/>
    <mergeCell ref="AG16:AQ16"/>
    <mergeCell ref="AR16:BB16"/>
    <mergeCell ref="AG23:AQ23"/>
    <mergeCell ref="AR23:BB23"/>
    <mergeCell ref="BQ10:CG11"/>
    <mergeCell ref="BC12:BP12"/>
    <mergeCell ref="AR12:BB12"/>
    <mergeCell ref="AG14:AQ14"/>
    <mergeCell ref="BQ12:CG12"/>
    <mergeCell ref="AG12:AQ12"/>
    <mergeCell ref="AG21:AQ21"/>
    <mergeCell ref="AR21:BB21"/>
    <mergeCell ref="AR22:BB22"/>
    <mergeCell ref="BC21:BP21"/>
    <mergeCell ref="AG19:AQ19"/>
    <mergeCell ref="AG17:AQ17"/>
    <mergeCell ref="AR17:BB17"/>
    <mergeCell ref="BQ22:CG22"/>
    <mergeCell ref="AG10:BB10"/>
    <mergeCell ref="BC10:BP11"/>
    <mergeCell ref="AG11:AQ11"/>
    <mergeCell ref="BQ18:CG18"/>
    <mergeCell ref="BC26:BP26"/>
    <mergeCell ref="BQ26:CG26"/>
    <mergeCell ref="CH26:CX26"/>
    <mergeCell ref="B21:AF21"/>
    <mergeCell ref="B22:AF22"/>
    <mergeCell ref="B24:AF24"/>
    <mergeCell ref="BQ24:CG24"/>
    <mergeCell ref="CH24:CX24"/>
    <mergeCell ref="CH23:CX23"/>
    <mergeCell ref="CH22:CX22"/>
    <mergeCell ref="B25:AF25"/>
    <mergeCell ref="AG24:AQ24"/>
    <mergeCell ref="B26:AF26"/>
    <mergeCell ref="B18:AF18"/>
    <mergeCell ref="AR18:BB18"/>
    <mergeCell ref="BC18:BP18"/>
    <mergeCell ref="B13:AF13"/>
    <mergeCell ref="B14:AF14"/>
    <mergeCell ref="BQ16:CG16"/>
    <mergeCell ref="CH16:CX16"/>
    <mergeCell ref="BC16:BP16"/>
    <mergeCell ref="BQ13:CG13"/>
    <mergeCell ref="AG13:AQ13"/>
    <mergeCell ref="AR14:BB14"/>
    <mergeCell ref="BC14:BP14"/>
    <mergeCell ref="BQ14:CG14"/>
    <mergeCell ref="BC17:BP17"/>
    <mergeCell ref="BQ15:CG15"/>
    <mergeCell ref="BC15:BP15"/>
    <mergeCell ref="BC13:BP13"/>
    <mergeCell ref="AR13:BB13"/>
    <mergeCell ref="CH17:CX17"/>
    <mergeCell ref="CH14:CX14"/>
    <mergeCell ref="B15:AF15"/>
    <mergeCell ref="B16:AF16"/>
    <mergeCell ref="B17:AF17"/>
    <mergeCell ref="BQ17:CG17"/>
    <mergeCell ref="A5:CX5"/>
    <mergeCell ref="AG15:AQ15"/>
    <mergeCell ref="AR15:BB15"/>
    <mergeCell ref="A1:CX1"/>
    <mergeCell ref="A2:CX2"/>
    <mergeCell ref="I7:CP7"/>
    <mergeCell ref="I8:CP8"/>
    <mergeCell ref="CH13:CX13"/>
    <mergeCell ref="CH15:CX15"/>
    <mergeCell ref="AR11:BB11"/>
    <mergeCell ref="A10:AF11"/>
    <mergeCell ref="A12:AF12"/>
    <mergeCell ref="CH10:CX11"/>
    <mergeCell ref="CH12:CX12"/>
  </mergeCells>
  <pageMargins left="0.98425196850393704" right="0.59055118110236227" top="0.59055118110236227" bottom="0.39370078740157483" header="0.1968503937007874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G45"/>
  <sheetViews>
    <sheetView view="pageBreakPreview" topLeftCell="A34" zoomScale="90" zoomScaleNormal="100" zoomScaleSheetLayoutView="90" workbookViewId="0">
      <selection activeCell="A37" sqref="A37:CX37"/>
    </sheetView>
  </sheetViews>
  <sheetFormatPr defaultColWidth="0.85546875" defaultRowHeight="15" outlineLevelRow="1" x14ac:dyDescent="0.25"/>
  <cols>
    <col min="1" max="102" width="0.85546875" style="4"/>
    <col min="103" max="111" width="8.42578125" style="64" customWidth="1"/>
    <col min="112" max="16384" width="0.85546875" style="4"/>
  </cols>
  <sheetData>
    <row r="1" spans="1:111" ht="60" customHeight="1" x14ac:dyDescent="0.25">
      <c r="A1" s="141" t="s">
        <v>186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</row>
    <row r="2" spans="1:111" ht="71.25" customHeight="1" outlineLevel="1" x14ac:dyDescent="0.25">
      <c r="A2" s="143" t="s">
        <v>243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</row>
    <row r="3" spans="1:111" s="1" customFormat="1" ht="15.75" outlineLevel="1" x14ac:dyDescent="0.25">
      <c r="CX3" s="2" t="s">
        <v>10</v>
      </c>
      <c r="CY3" s="65"/>
      <c r="CZ3" s="65"/>
      <c r="DA3" s="65"/>
      <c r="DB3" s="65"/>
      <c r="DC3" s="65"/>
      <c r="DD3" s="65"/>
      <c r="DE3" s="65"/>
      <c r="DF3" s="65"/>
      <c r="DG3" s="65"/>
    </row>
    <row r="4" spans="1:111" s="1" customFormat="1" ht="15.75" x14ac:dyDescent="0.25">
      <c r="CY4" s="65"/>
      <c r="CZ4" s="65"/>
      <c r="DA4" s="65"/>
      <c r="DB4" s="65"/>
      <c r="DC4" s="65"/>
      <c r="DD4" s="65"/>
      <c r="DE4" s="65"/>
      <c r="DF4" s="65"/>
      <c r="DG4" s="65"/>
    </row>
    <row r="5" spans="1:111" s="1" customFormat="1" ht="31.5" customHeight="1" x14ac:dyDescent="0.25">
      <c r="A5" s="161" t="s">
        <v>113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65"/>
      <c r="CZ5" s="65"/>
      <c r="DA5" s="65"/>
      <c r="DB5" s="65"/>
      <c r="DC5" s="65"/>
      <c r="DD5" s="65"/>
      <c r="DE5" s="65"/>
      <c r="DF5" s="65"/>
      <c r="DG5" s="65"/>
    </row>
    <row r="6" spans="1:111" s="1" customFormat="1" ht="6" customHeight="1" x14ac:dyDescent="0.25">
      <c r="CY6" s="65"/>
      <c r="CZ6" s="65"/>
      <c r="DA6" s="65"/>
      <c r="DB6" s="65"/>
      <c r="DC6" s="65"/>
      <c r="DD6" s="65"/>
      <c r="DE6" s="65"/>
      <c r="DF6" s="65"/>
      <c r="DG6" s="65"/>
    </row>
    <row r="7" spans="1:111" s="1" customFormat="1" ht="15.75" x14ac:dyDescent="0.25">
      <c r="I7" s="417" t="str">
        <f>Главная!B6</f>
        <v>АО"Янаульские электричекские сети"</v>
      </c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  <c r="CY7" s="65"/>
      <c r="CZ7" s="65"/>
      <c r="DA7" s="65"/>
      <c r="DB7" s="65"/>
      <c r="DC7" s="65"/>
      <c r="DD7" s="65"/>
      <c r="DE7" s="65"/>
      <c r="DF7" s="65"/>
      <c r="DG7" s="65"/>
    </row>
    <row r="8" spans="1:111" s="1" customFormat="1" ht="15.75" x14ac:dyDescent="0.25">
      <c r="I8" s="156" t="s">
        <v>73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3"/>
      <c r="CR8" s="3"/>
      <c r="CS8" s="3"/>
      <c r="CT8" s="3"/>
      <c r="CU8" s="3"/>
      <c r="CV8" s="3"/>
      <c r="CW8" s="3"/>
      <c r="CX8" s="3"/>
      <c r="CY8" s="65"/>
      <c r="CZ8" s="65"/>
      <c r="DA8" s="65"/>
      <c r="DB8" s="65"/>
      <c r="DC8" s="65"/>
      <c r="DD8" s="65"/>
      <c r="DE8" s="65"/>
      <c r="DF8" s="65"/>
      <c r="DG8" s="65"/>
    </row>
    <row r="10" spans="1:111" s="5" customFormat="1" ht="15.75" customHeight="1" x14ac:dyDescent="0.2">
      <c r="A10" s="204" t="s">
        <v>112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6"/>
      <c r="AG10" s="151" t="s">
        <v>71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3"/>
      <c r="BC10" s="198" t="s">
        <v>70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200"/>
      <c r="BQ10" s="198" t="s">
        <v>69</v>
      </c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200"/>
      <c r="CH10" s="198" t="s">
        <v>68</v>
      </c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200"/>
      <c r="CY10" s="66"/>
      <c r="CZ10" s="66"/>
      <c r="DA10" s="66"/>
      <c r="DB10" s="66"/>
      <c r="DC10" s="66"/>
      <c r="DD10" s="66"/>
      <c r="DE10" s="66"/>
      <c r="DF10" s="66"/>
      <c r="DG10" s="66"/>
    </row>
    <row r="11" spans="1:111" s="5" customFormat="1" ht="45" customHeight="1" x14ac:dyDescent="0.2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9"/>
      <c r="AG11" s="207" t="s">
        <v>67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9"/>
      <c r="AR11" s="207" t="s">
        <v>66</v>
      </c>
      <c r="AS11" s="208"/>
      <c r="AT11" s="208"/>
      <c r="AU11" s="208"/>
      <c r="AV11" s="208"/>
      <c r="AW11" s="208"/>
      <c r="AX11" s="208"/>
      <c r="AY11" s="208"/>
      <c r="AZ11" s="208"/>
      <c r="BA11" s="208"/>
      <c r="BB11" s="209"/>
      <c r="BC11" s="272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4"/>
      <c r="BQ11" s="272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4"/>
      <c r="CH11" s="272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4"/>
      <c r="CY11" s="66"/>
      <c r="CZ11" s="66"/>
      <c r="DA11" s="66"/>
      <c r="DB11" s="66"/>
      <c r="DC11" s="66"/>
      <c r="DD11" s="66"/>
      <c r="DE11" s="66"/>
      <c r="DF11" s="66"/>
      <c r="DG11" s="66"/>
    </row>
    <row r="12" spans="1:111" s="26" customFormat="1" x14ac:dyDescent="0.2">
      <c r="A12" s="218">
        <v>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20"/>
      <c r="AG12" s="218">
        <v>2</v>
      </c>
      <c r="AH12" s="219"/>
      <c r="AI12" s="219"/>
      <c r="AJ12" s="219"/>
      <c r="AK12" s="219"/>
      <c r="AL12" s="219"/>
      <c r="AM12" s="219"/>
      <c r="AN12" s="219"/>
      <c r="AO12" s="219"/>
      <c r="AP12" s="219"/>
      <c r="AQ12" s="220"/>
      <c r="AR12" s="218">
        <v>3</v>
      </c>
      <c r="AS12" s="219"/>
      <c r="AT12" s="219"/>
      <c r="AU12" s="219"/>
      <c r="AV12" s="219"/>
      <c r="AW12" s="219"/>
      <c r="AX12" s="219"/>
      <c r="AY12" s="219"/>
      <c r="AZ12" s="219"/>
      <c r="BA12" s="219"/>
      <c r="BB12" s="220"/>
      <c r="BC12" s="218">
        <v>4</v>
      </c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20"/>
      <c r="BQ12" s="218">
        <v>5</v>
      </c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20"/>
      <c r="CH12" s="218">
        <v>6</v>
      </c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20"/>
      <c r="CY12" s="33"/>
      <c r="CZ12" s="33"/>
      <c r="DA12" s="33"/>
      <c r="DB12" s="33"/>
      <c r="DC12" s="33"/>
      <c r="DD12" s="33"/>
      <c r="DE12" s="33"/>
      <c r="DF12" s="33"/>
      <c r="DG12" s="33"/>
    </row>
    <row r="13" spans="1:111" s="23" customFormat="1" ht="150" customHeight="1" x14ac:dyDescent="0.2">
      <c r="A13" s="24"/>
      <c r="B13" s="239" t="s">
        <v>111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40"/>
      <c r="AG13" s="247">
        <v>1</v>
      </c>
      <c r="AH13" s="248"/>
      <c r="AI13" s="248"/>
      <c r="AJ13" s="248"/>
      <c r="AK13" s="248"/>
      <c r="AL13" s="248"/>
      <c r="AM13" s="248"/>
      <c r="AN13" s="248"/>
      <c r="AO13" s="248"/>
      <c r="AP13" s="248"/>
      <c r="AQ13" s="249"/>
      <c r="AR13" s="247">
        <v>1</v>
      </c>
      <c r="AS13" s="248"/>
      <c r="AT13" s="248"/>
      <c r="AU13" s="248"/>
      <c r="AV13" s="248"/>
      <c r="AW13" s="248"/>
      <c r="AX13" s="248"/>
      <c r="AY13" s="248"/>
      <c r="AZ13" s="248"/>
      <c r="BA13" s="248"/>
      <c r="BB13" s="249"/>
      <c r="BC13" s="302">
        <v>1</v>
      </c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4"/>
      <c r="BQ13" s="241" t="s">
        <v>51</v>
      </c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3"/>
      <c r="CH13" s="241">
        <v>2</v>
      </c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3"/>
      <c r="CY13" s="62" t="s">
        <v>203</v>
      </c>
      <c r="CZ13" s="62" t="s">
        <v>204</v>
      </c>
      <c r="DA13" s="63"/>
      <c r="DB13" s="62" t="s">
        <v>206</v>
      </c>
      <c r="DC13" s="62" t="s">
        <v>205</v>
      </c>
      <c r="DD13" s="63"/>
      <c r="DE13" s="61" t="s">
        <v>207</v>
      </c>
      <c r="DF13" s="62" t="s">
        <v>208</v>
      </c>
      <c r="DG13" s="63"/>
    </row>
    <row r="14" spans="1:111" s="23" customFormat="1" ht="45" customHeight="1" x14ac:dyDescent="0.2">
      <c r="A14" s="25"/>
      <c r="B14" s="239" t="s">
        <v>110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40"/>
      <c r="AG14" s="244" t="s">
        <v>42</v>
      </c>
      <c r="AH14" s="245"/>
      <c r="AI14" s="245"/>
      <c r="AJ14" s="245"/>
      <c r="AK14" s="245"/>
      <c r="AL14" s="245"/>
      <c r="AM14" s="245"/>
      <c r="AN14" s="245"/>
      <c r="AO14" s="245"/>
      <c r="AP14" s="245"/>
      <c r="AQ14" s="246"/>
      <c r="AR14" s="244" t="s">
        <v>42</v>
      </c>
      <c r="AS14" s="245"/>
      <c r="AT14" s="245"/>
      <c r="AU14" s="245"/>
      <c r="AV14" s="245"/>
      <c r="AW14" s="245"/>
      <c r="AX14" s="245"/>
      <c r="AY14" s="245"/>
      <c r="AZ14" s="245"/>
      <c r="BA14" s="245"/>
      <c r="BB14" s="246"/>
      <c r="BC14" s="308" t="s">
        <v>42</v>
      </c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10"/>
      <c r="BQ14" s="253" t="s">
        <v>42</v>
      </c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5"/>
      <c r="CH14" s="289">
        <f>(CH16+CH17+CH18+CH19+CH20+CH21)/6</f>
        <v>1.5</v>
      </c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1"/>
      <c r="CY14" s="63"/>
      <c r="CZ14" s="63"/>
      <c r="DA14" s="63"/>
      <c r="DB14" s="63"/>
      <c r="DC14" s="63"/>
      <c r="DD14" s="63"/>
      <c r="DE14" s="63"/>
      <c r="DF14" s="63"/>
      <c r="DG14" s="63"/>
    </row>
    <row r="15" spans="1:111" s="23" customFormat="1" x14ac:dyDescent="0.2">
      <c r="A15" s="24"/>
      <c r="B15" s="239" t="s">
        <v>47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40"/>
      <c r="AG15" s="259"/>
      <c r="AH15" s="260"/>
      <c r="AI15" s="260"/>
      <c r="AJ15" s="260"/>
      <c r="AK15" s="260"/>
      <c r="AL15" s="260"/>
      <c r="AM15" s="260"/>
      <c r="AN15" s="260"/>
      <c r="AO15" s="260"/>
      <c r="AP15" s="260"/>
      <c r="AQ15" s="261"/>
      <c r="AR15" s="259"/>
      <c r="AS15" s="260"/>
      <c r="AT15" s="260"/>
      <c r="AU15" s="260"/>
      <c r="AV15" s="260"/>
      <c r="AW15" s="260"/>
      <c r="AX15" s="260"/>
      <c r="AY15" s="260"/>
      <c r="AZ15" s="260"/>
      <c r="BA15" s="260"/>
      <c r="BB15" s="261"/>
      <c r="BC15" s="305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7"/>
      <c r="BQ15" s="241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3"/>
      <c r="CH15" s="241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3"/>
      <c r="CY15" s="63"/>
      <c r="CZ15" s="63"/>
      <c r="DA15" s="63"/>
      <c r="DB15" s="63"/>
      <c r="DC15" s="63"/>
      <c r="DD15" s="63"/>
      <c r="DE15" s="63"/>
      <c r="DF15" s="63"/>
      <c r="DG15" s="63"/>
    </row>
    <row r="16" spans="1:111" s="23" customFormat="1" ht="147" customHeight="1" x14ac:dyDescent="0.2">
      <c r="A16" s="24"/>
      <c r="B16" s="239" t="s">
        <v>109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40"/>
      <c r="AG16" s="247">
        <v>0.62</v>
      </c>
      <c r="AH16" s="248"/>
      <c r="AI16" s="248"/>
      <c r="AJ16" s="248"/>
      <c r="AK16" s="248"/>
      <c r="AL16" s="248"/>
      <c r="AM16" s="248"/>
      <c r="AN16" s="248"/>
      <c r="AO16" s="248"/>
      <c r="AP16" s="248"/>
      <c r="AQ16" s="249"/>
      <c r="AR16" s="247">
        <v>1</v>
      </c>
      <c r="AS16" s="248"/>
      <c r="AT16" s="248"/>
      <c r="AU16" s="248"/>
      <c r="AV16" s="248"/>
      <c r="AW16" s="248"/>
      <c r="AX16" s="248"/>
      <c r="AY16" s="248"/>
      <c r="AZ16" s="248"/>
      <c r="BA16" s="248"/>
      <c r="BB16" s="249"/>
      <c r="BC16" s="302">
        <f t="shared" ref="BC16:BC20" si="0">AG16/AR16</f>
        <v>0.62</v>
      </c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4"/>
      <c r="BQ16" s="241" t="s">
        <v>44</v>
      </c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3"/>
      <c r="CH16" s="241">
        <v>1</v>
      </c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3"/>
      <c r="CY16" s="62" t="s">
        <v>203</v>
      </c>
      <c r="CZ16" s="62" t="s">
        <v>208</v>
      </c>
      <c r="DA16" s="63"/>
      <c r="DB16" s="62" t="s">
        <v>206</v>
      </c>
      <c r="DC16" s="62" t="s">
        <v>205</v>
      </c>
      <c r="DD16" s="63"/>
      <c r="DE16" s="61" t="s">
        <v>207</v>
      </c>
      <c r="DF16" s="62" t="s">
        <v>204</v>
      </c>
      <c r="DG16" s="63"/>
    </row>
    <row r="17" spans="1:111" s="23" customFormat="1" ht="177.75" customHeight="1" x14ac:dyDescent="0.2">
      <c r="A17" s="24"/>
      <c r="B17" s="239" t="s">
        <v>108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40"/>
      <c r="AG17" s="247">
        <v>0.62</v>
      </c>
      <c r="AH17" s="248"/>
      <c r="AI17" s="248"/>
      <c r="AJ17" s="248"/>
      <c r="AK17" s="248"/>
      <c r="AL17" s="248"/>
      <c r="AM17" s="248"/>
      <c r="AN17" s="248"/>
      <c r="AO17" s="248"/>
      <c r="AP17" s="248"/>
      <c r="AQ17" s="249"/>
      <c r="AR17" s="247">
        <v>1</v>
      </c>
      <c r="AS17" s="248"/>
      <c r="AT17" s="248"/>
      <c r="AU17" s="248"/>
      <c r="AV17" s="248"/>
      <c r="AW17" s="248"/>
      <c r="AX17" s="248"/>
      <c r="AY17" s="248"/>
      <c r="AZ17" s="248"/>
      <c r="BA17" s="248"/>
      <c r="BB17" s="249"/>
      <c r="BC17" s="302">
        <f t="shared" si="0"/>
        <v>0.62</v>
      </c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4"/>
      <c r="BQ17" s="241" t="s">
        <v>51</v>
      </c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3"/>
      <c r="CH17" s="241">
        <v>1</v>
      </c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3"/>
      <c r="CY17" s="62" t="s">
        <v>203</v>
      </c>
      <c r="CZ17" s="62" t="s">
        <v>204</v>
      </c>
      <c r="DA17" s="63"/>
      <c r="DB17" s="62" t="s">
        <v>206</v>
      </c>
      <c r="DC17" s="62" t="s">
        <v>205</v>
      </c>
      <c r="DD17" s="63"/>
      <c r="DE17" s="61" t="s">
        <v>207</v>
      </c>
      <c r="DF17" s="62" t="s">
        <v>208</v>
      </c>
      <c r="DG17" s="63"/>
    </row>
    <row r="18" spans="1:111" s="23" customFormat="1" ht="231.75" customHeight="1" x14ac:dyDescent="0.2">
      <c r="A18" s="24"/>
      <c r="B18" s="239" t="s">
        <v>107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40"/>
      <c r="AG18" s="247">
        <v>0</v>
      </c>
      <c r="AH18" s="248"/>
      <c r="AI18" s="248"/>
      <c r="AJ18" s="248"/>
      <c r="AK18" s="248"/>
      <c r="AL18" s="248"/>
      <c r="AM18" s="248"/>
      <c r="AN18" s="248"/>
      <c r="AO18" s="248"/>
      <c r="AP18" s="248"/>
      <c r="AQ18" s="249"/>
      <c r="AR18" s="247">
        <v>1</v>
      </c>
      <c r="AS18" s="248"/>
      <c r="AT18" s="248"/>
      <c r="AU18" s="248"/>
      <c r="AV18" s="248"/>
      <c r="AW18" s="248"/>
      <c r="AX18" s="248"/>
      <c r="AY18" s="248"/>
      <c r="AZ18" s="248"/>
      <c r="BA18" s="248"/>
      <c r="BB18" s="249"/>
      <c r="BC18" s="302">
        <f t="shared" ref="BC18" si="1">AG18/AR18</f>
        <v>0</v>
      </c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4"/>
      <c r="BQ18" s="241" t="s">
        <v>44</v>
      </c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3"/>
      <c r="CH18" s="241">
        <v>1</v>
      </c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3"/>
      <c r="CY18" s="62" t="s">
        <v>203</v>
      </c>
      <c r="CZ18" s="62" t="s">
        <v>208</v>
      </c>
      <c r="DA18" s="63"/>
      <c r="DB18" s="62" t="s">
        <v>206</v>
      </c>
      <c r="DC18" s="62" t="s">
        <v>205</v>
      </c>
      <c r="DD18" s="63"/>
      <c r="DE18" s="61" t="s">
        <v>207</v>
      </c>
      <c r="DF18" s="62" t="s">
        <v>204</v>
      </c>
      <c r="DG18" s="63"/>
    </row>
    <row r="19" spans="1:111" s="23" customFormat="1" ht="177" customHeight="1" x14ac:dyDescent="0.2">
      <c r="A19" s="24"/>
      <c r="B19" s="239" t="s">
        <v>106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40"/>
      <c r="AG19" s="247">
        <v>0</v>
      </c>
      <c r="AH19" s="248"/>
      <c r="AI19" s="248"/>
      <c r="AJ19" s="248"/>
      <c r="AK19" s="248"/>
      <c r="AL19" s="248"/>
      <c r="AM19" s="248"/>
      <c r="AN19" s="248"/>
      <c r="AO19" s="248"/>
      <c r="AP19" s="248"/>
      <c r="AQ19" s="249"/>
      <c r="AR19" s="247">
        <v>0</v>
      </c>
      <c r="AS19" s="248"/>
      <c r="AT19" s="248"/>
      <c r="AU19" s="248"/>
      <c r="AV19" s="248"/>
      <c r="AW19" s="248"/>
      <c r="AX19" s="248"/>
      <c r="AY19" s="248"/>
      <c r="AZ19" s="248"/>
      <c r="BA19" s="248"/>
      <c r="BB19" s="249"/>
      <c r="BC19" s="302">
        <v>1</v>
      </c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4"/>
      <c r="BQ19" s="241" t="s">
        <v>44</v>
      </c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3"/>
      <c r="CH19" s="241">
        <v>2</v>
      </c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3"/>
      <c r="CY19" s="62" t="s">
        <v>203</v>
      </c>
      <c r="CZ19" s="62" t="s">
        <v>208</v>
      </c>
      <c r="DA19" s="63"/>
      <c r="DB19" s="62" t="s">
        <v>206</v>
      </c>
      <c r="DC19" s="62" t="s">
        <v>205</v>
      </c>
      <c r="DD19" s="63"/>
      <c r="DE19" s="61" t="s">
        <v>207</v>
      </c>
      <c r="DF19" s="62" t="s">
        <v>204</v>
      </c>
      <c r="DG19" s="63"/>
    </row>
    <row r="20" spans="1:111" s="23" customFormat="1" ht="132" customHeight="1" x14ac:dyDescent="0.2">
      <c r="A20" s="24"/>
      <c r="B20" s="239" t="s">
        <v>105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40"/>
      <c r="AG20" s="247">
        <v>0</v>
      </c>
      <c r="AH20" s="248"/>
      <c r="AI20" s="248"/>
      <c r="AJ20" s="248"/>
      <c r="AK20" s="248"/>
      <c r="AL20" s="248"/>
      <c r="AM20" s="248"/>
      <c r="AN20" s="248"/>
      <c r="AO20" s="248"/>
      <c r="AP20" s="248"/>
      <c r="AQ20" s="249"/>
      <c r="AR20" s="247">
        <v>0</v>
      </c>
      <c r="AS20" s="248"/>
      <c r="AT20" s="248"/>
      <c r="AU20" s="248"/>
      <c r="AV20" s="248"/>
      <c r="AW20" s="248"/>
      <c r="AX20" s="248"/>
      <c r="AY20" s="248"/>
      <c r="AZ20" s="248"/>
      <c r="BA20" s="248"/>
      <c r="BB20" s="249"/>
      <c r="BC20" s="302" t="e">
        <f t="shared" si="0"/>
        <v>#DIV/0!</v>
      </c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4"/>
      <c r="BQ20" s="241" t="s">
        <v>51</v>
      </c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3"/>
      <c r="CH20" s="241">
        <v>2</v>
      </c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3"/>
      <c r="CY20" s="62" t="s">
        <v>203</v>
      </c>
      <c r="CZ20" s="62" t="s">
        <v>204</v>
      </c>
      <c r="DA20" s="63"/>
      <c r="DB20" s="62" t="s">
        <v>206</v>
      </c>
      <c r="DC20" s="62" t="s">
        <v>205</v>
      </c>
      <c r="DD20" s="63"/>
      <c r="DE20" s="61" t="s">
        <v>207</v>
      </c>
      <c r="DF20" s="62" t="s">
        <v>208</v>
      </c>
      <c r="DG20" s="63"/>
    </row>
    <row r="21" spans="1:111" s="23" customFormat="1" ht="135.75" customHeight="1" x14ac:dyDescent="0.2">
      <c r="A21" s="24"/>
      <c r="B21" s="239" t="s">
        <v>104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40"/>
      <c r="AG21" s="247">
        <v>3</v>
      </c>
      <c r="AH21" s="248"/>
      <c r="AI21" s="248"/>
      <c r="AJ21" s="248"/>
      <c r="AK21" s="248"/>
      <c r="AL21" s="248"/>
      <c r="AM21" s="248"/>
      <c r="AN21" s="248"/>
      <c r="AO21" s="248"/>
      <c r="AP21" s="248"/>
      <c r="AQ21" s="249"/>
      <c r="AR21" s="247">
        <v>3</v>
      </c>
      <c r="AS21" s="248"/>
      <c r="AT21" s="248"/>
      <c r="AU21" s="248"/>
      <c r="AV21" s="248"/>
      <c r="AW21" s="248"/>
      <c r="AX21" s="248"/>
      <c r="AY21" s="248"/>
      <c r="AZ21" s="248"/>
      <c r="BA21" s="248"/>
      <c r="BB21" s="249"/>
      <c r="BC21" s="302">
        <f>AG21/AR21</f>
        <v>1</v>
      </c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4"/>
      <c r="BQ21" s="241" t="s">
        <v>51</v>
      </c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3"/>
      <c r="CH21" s="241">
        <v>2</v>
      </c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3"/>
      <c r="CY21" s="62" t="s">
        <v>203</v>
      </c>
      <c r="CZ21" s="62" t="s">
        <v>204</v>
      </c>
      <c r="DA21" s="63"/>
      <c r="DB21" s="62" t="s">
        <v>206</v>
      </c>
      <c r="DC21" s="62" t="s">
        <v>205</v>
      </c>
      <c r="DD21" s="63"/>
      <c r="DE21" s="61" t="s">
        <v>207</v>
      </c>
      <c r="DF21" s="62" t="s">
        <v>208</v>
      </c>
      <c r="DG21" s="63"/>
    </row>
    <row r="22" spans="1:111" s="23" customFormat="1" ht="45" customHeight="1" x14ac:dyDescent="0.2">
      <c r="A22" s="24"/>
      <c r="B22" s="239" t="s">
        <v>103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40"/>
      <c r="AG22" s="244" t="s">
        <v>42</v>
      </c>
      <c r="AH22" s="245"/>
      <c r="AI22" s="245"/>
      <c r="AJ22" s="245"/>
      <c r="AK22" s="245"/>
      <c r="AL22" s="245"/>
      <c r="AM22" s="245"/>
      <c r="AN22" s="245"/>
      <c r="AO22" s="245"/>
      <c r="AP22" s="245"/>
      <c r="AQ22" s="246"/>
      <c r="AR22" s="244" t="s">
        <v>42</v>
      </c>
      <c r="AS22" s="245"/>
      <c r="AT22" s="245"/>
      <c r="AU22" s="245"/>
      <c r="AV22" s="245"/>
      <c r="AW22" s="245"/>
      <c r="AX22" s="245"/>
      <c r="AY22" s="245"/>
      <c r="AZ22" s="245"/>
      <c r="BA22" s="245"/>
      <c r="BB22" s="246"/>
      <c r="BC22" s="308" t="s">
        <v>42</v>
      </c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10"/>
      <c r="BQ22" s="253" t="s">
        <v>42</v>
      </c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5"/>
      <c r="CH22" s="262">
        <f>(CH24+CH25)/2</f>
        <v>2</v>
      </c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4"/>
      <c r="CY22" s="63"/>
      <c r="CZ22" s="63"/>
      <c r="DA22" s="63"/>
      <c r="DB22" s="63"/>
      <c r="DC22" s="63"/>
      <c r="DD22" s="63"/>
      <c r="DE22" s="63"/>
      <c r="DF22" s="63"/>
      <c r="DG22" s="63"/>
    </row>
    <row r="23" spans="1:111" s="23" customFormat="1" x14ac:dyDescent="0.2">
      <c r="A23" s="24"/>
      <c r="B23" s="239" t="s">
        <v>47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40"/>
      <c r="AG23" s="259"/>
      <c r="AH23" s="260"/>
      <c r="AI23" s="260"/>
      <c r="AJ23" s="260"/>
      <c r="AK23" s="260"/>
      <c r="AL23" s="260"/>
      <c r="AM23" s="260"/>
      <c r="AN23" s="260"/>
      <c r="AO23" s="260"/>
      <c r="AP23" s="260"/>
      <c r="AQ23" s="261"/>
      <c r="AR23" s="259"/>
      <c r="AS23" s="260"/>
      <c r="AT23" s="260"/>
      <c r="AU23" s="260"/>
      <c r="AV23" s="260"/>
      <c r="AW23" s="260"/>
      <c r="AX23" s="260"/>
      <c r="AY23" s="260"/>
      <c r="AZ23" s="260"/>
      <c r="BA23" s="260"/>
      <c r="BB23" s="261"/>
      <c r="BC23" s="305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7"/>
      <c r="BQ23" s="241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3"/>
      <c r="CH23" s="241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3"/>
      <c r="CY23" s="63"/>
      <c r="CZ23" s="63"/>
      <c r="DA23" s="63"/>
      <c r="DB23" s="63"/>
      <c r="DC23" s="63"/>
      <c r="DD23" s="63"/>
      <c r="DE23" s="63"/>
      <c r="DF23" s="63"/>
      <c r="DG23" s="63"/>
    </row>
    <row r="24" spans="1:111" s="23" customFormat="1" ht="74.25" customHeight="1" x14ac:dyDescent="0.2">
      <c r="A24" s="24"/>
      <c r="B24" s="239" t="s">
        <v>102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40"/>
      <c r="AG24" s="247">
        <v>1</v>
      </c>
      <c r="AH24" s="248"/>
      <c r="AI24" s="248"/>
      <c r="AJ24" s="248"/>
      <c r="AK24" s="248"/>
      <c r="AL24" s="248"/>
      <c r="AM24" s="248"/>
      <c r="AN24" s="248"/>
      <c r="AO24" s="248"/>
      <c r="AP24" s="248"/>
      <c r="AQ24" s="249"/>
      <c r="AR24" s="247">
        <v>1</v>
      </c>
      <c r="AS24" s="248"/>
      <c r="AT24" s="248"/>
      <c r="AU24" s="248"/>
      <c r="AV24" s="248"/>
      <c r="AW24" s="248"/>
      <c r="AX24" s="248"/>
      <c r="AY24" s="248"/>
      <c r="AZ24" s="248"/>
      <c r="BA24" s="248"/>
      <c r="BB24" s="249"/>
      <c r="BC24" s="302">
        <f>AG24/AR24*100%</f>
        <v>1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4"/>
      <c r="BQ24" s="241" t="s">
        <v>44</v>
      </c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3"/>
      <c r="CH24" s="241">
        <v>2</v>
      </c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3"/>
      <c r="CY24" s="62" t="s">
        <v>203</v>
      </c>
      <c r="CZ24" s="62" t="s">
        <v>208</v>
      </c>
      <c r="DA24" s="63"/>
      <c r="DB24" s="62" t="s">
        <v>206</v>
      </c>
      <c r="DC24" s="62" t="s">
        <v>205</v>
      </c>
      <c r="DD24" s="63"/>
      <c r="DE24" s="61" t="s">
        <v>207</v>
      </c>
      <c r="DF24" s="62" t="s">
        <v>204</v>
      </c>
      <c r="DG24" s="63"/>
    </row>
    <row r="25" spans="1:111" s="23" customFormat="1" ht="147" customHeight="1" x14ac:dyDescent="0.2">
      <c r="A25" s="24"/>
      <c r="B25" s="239" t="s">
        <v>101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40"/>
      <c r="AG25" s="311" t="s">
        <v>42</v>
      </c>
      <c r="AH25" s="312"/>
      <c r="AI25" s="312"/>
      <c r="AJ25" s="312"/>
      <c r="AK25" s="312"/>
      <c r="AL25" s="312"/>
      <c r="AM25" s="312"/>
      <c r="AN25" s="312"/>
      <c r="AO25" s="312"/>
      <c r="AP25" s="312"/>
      <c r="AQ25" s="313"/>
      <c r="AR25" s="311" t="s">
        <v>42</v>
      </c>
      <c r="AS25" s="312"/>
      <c r="AT25" s="312"/>
      <c r="AU25" s="312"/>
      <c r="AV25" s="312"/>
      <c r="AW25" s="312"/>
      <c r="AX25" s="312"/>
      <c r="AY25" s="312"/>
      <c r="AZ25" s="312"/>
      <c r="BA25" s="312"/>
      <c r="BB25" s="313"/>
      <c r="BC25" s="314">
        <f>(BC26+BC27+BC28)/3</f>
        <v>1</v>
      </c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6"/>
      <c r="BQ25" s="241" t="s">
        <v>51</v>
      </c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3"/>
      <c r="CH25" s="241">
        <v>2</v>
      </c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3"/>
      <c r="CY25" s="62" t="s">
        <v>203</v>
      </c>
      <c r="CZ25" s="62" t="s">
        <v>204</v>
      </c>
      <c r="DA25" s="63"/>
      <c r="DB25" s="62" t="s">
        <v>206</v>
      </c>
      <c r="DC25" s="62" t="s">
        <v>205</v>
      </c>
      <c r="DD25" s="63"/>
      <c r="DE25" s="61" t="s">
        <v>207</v>
      </c>
      <c r="DF25" s="62" t="s">
        <v>208</v>
      </c>
      <c r="DG25" s="63"/>
    </row>
    <row r="26" spans="1:111" s="23" customFormat="1" ht="47.25" customHeight="1" x14ac:dyDescent="0.2">
      <c r="A26" s="24"/>
      <c r="B26" s="239" t="s">
        <v>100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40"/>
      <c r="AG26" s="317">
        <v>0.05</v>
      </c>
      <c r="AH26" s="318"/>
      <c r="AI26" s="318"/>
      <c r="AJ26" s="318"/>
      <c r="AK26" s="318"/>
      <c r="AL26" s="318"/>
      <c r="AM26" s="318"/>
      <c r="AN26" s="318"/>
      <c r="AO26" s="318"/>
      <c r="AP26" s="318"/>
      <c r="AQ26" s="319"/>
      <c r="AR26" s="317">
        <v>0.05</v>
      </c>
      <c r="AS26" s="318"/>
      <c r="AT26" s="318"/>
      <c r="AU26" s="318"/>
      <c r="AV26" s="318"/>
      <c r="AW26" s="318"/>
      <c r="AX26" s="318"/>
      <c r="AY26" s="318"/>
      <c r="AZ26" s="318"/>
      <c r="BA26" s="318"/>
      <c r="BB26" s="319"/>
      <c r="BC26" s="302">
        <v>1</v>
      </c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4"/>
      <c r="BQ26" s="253" t="s">
        <v>42</v>
      </c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5"/>
      <c r="CH26" s="253" t="s">
        <v>42</v>
      </c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5"/>
      <c r="CY26" s="63"/>
      <c r="CZ26" s="63"/>
      <c r="DA26" s="63"/>
      <c r="DB26" s="63"/>
      <c r="DC26" s="63"/>
      <c r="DD26" s="63"/>
      <c r="DE26" s="63"/>
      <c r="DF26" s="63"/>
      <c r="DG26" s="63"/>
    </row>
    <row r="27" spans="1:111" s="23" customFormat="1" ht="45" customHeight="1" x14ac:dyDescent="0.2">
      <c r="A27" s="24"/>
      <c r="B27" s="239" t="s">
        <v>99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317">
        <v>0</v>
      </c>
      <c r="AH27" s="318"/>
      <c r="AI27" s="318"/>
      <c r="AJ27" s="318"/>
      <c r="AK27" s="318"/>
      <c r="AL27" s="318"/>
      <c r="AM27" s="318"/>
      <c r="AN27" s="318"/>
      <c r="AO27" s="318"/>
      <c r="AP27" s="318"/>
      <c r="AQ27" s="319"/>
      <c r="AR27" s="247">
        <v>0</v>
      </c>
      <c r="AS27" s="248"/>
      <c r="AT27" s="248"/>
      <c r="AU27" s="248"/>
      <c r="AV27" s="248"/>
      <c r="AW27" s="248"/>
      <c r="AX27" s="248"/>
      <c r="AY27" s="248"/>
      <c r="AZ27" s="248"/>
      <c r="BA27" s="248"/>
      <c r="BB27" s="249"/>
      <c r="BC27" s="302">
        <v>1</v>
      </c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4"/>
      <c r="BQ27" s="253" t="s">
        <v>42</v>
      </c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5"/>
      <c r="CH27" s="253" t="s">
        <v>42</v>
      </c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5"/>
      <c r="CY27" s="63"/>
      <c r="CZ27" s="63"/>
      <c r="DA27" s="63"/>
      <c r="DB27" s="63"/>
      <c r="DC27" s="63"/>
      <c r="DD27" s="63"/>
      <c r="DE27" s="63"/>
      <c r="DF27" s="63"/>
      <c r="DG27" s="63"/>
    </row>
    <row r="28" spans="1:111" s="23" customFormat="1" ht="66.75" customHeight="1" x14ac:dyDescent="0.2">
      <c r="A28" s="24"/>
      <c r="B28" s="239" t="s">
        <v>98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47">
        <v>0</v>
      </c>
      <c r="AH28" s="248"/>
      <c r="AI28" s="248"/>
      <c r="AJ28" s="248"/>
      <c r="AK28" s="248"/>
      <c r="AL28" s="248"/>
      <c r="AM28" s="248"/>
      <c r="AN28" s="248"/>
      <c r="AO28" s="248"/>
      <c r="AP28" s="248"/>
      <c r="AQ28" s="249"/>
      <c r="AR28" s="247">
        <v>0</v>
      </c>
      <c r="AS28" s="248"/>
      <c r="AT28" s="248"/>
      <c r="AU28" s="248"/>
      <c r="AV28" s="248"/>
      <c r="AW28" s="248"/>
      <c r="AX28" s="248"/>
      <c r="AY28" s="248"/>
      <c r="AZ28" s="248"/>
      <c r="BA28" s="248"/>
      <c r="BB28" s="249"/>
      <c r="BC28" s="302">
        <v>1</v>
      </c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4"/>
      <c r="BQ28" s="253" t="s">
        <v>42</v>
      </c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5"/>
      <c r="CH28" s="253" t="s">
        <v>42</v>
      </c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5"/>
      <c r="CY28" s="63"/>
      <c r="CZ28" s="63"/>
      <c r="DA28" s="63"/>
      <c r="DB28" s="63"/>
      <c r="DC28" s="63"/>
      <c r="DD28" s="63"/>
      <c r="DE28" s="63"/>
      <c r="DF28" s="63"/>
      <c r="DG28" s="63"/>
    </row>
    <row r="29" spans="1:111" s="23" customFormat="1" ht="58.5" customHeight="1" x14ac:dyDescent="0.2">
      <c r="A29" s="24"/>
      <c r="B29" s="239" t="s">
        <v>97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59">
        <f>AG30</f>
        <v>0</v>
      </c>
      <c r="AH29" s="260"/>
      <c r="AI29" s="260"/>
      <c r="AJ29" s="260"/>
      <c r="AK29" s="260"/>
      <c r="AL29" s="260"/>
      <c r="AM29" s="260"/>
      <c r="AN29" s="260"/>
      <c r="AO29" s="260"/>
      <c r="AP29" s="260"/>
      <c r="AQ29" s="261"/>
      <c r="AR29" s="259">
        <f>AR30</f>
        <v>5.0000000000000001E-3</v>
      </c>
      <c r="AS29" s="260"/>
      <c r="AT29" s="260"/>
      <c r="AU29" s="260"/>
      <c r="AV29" s="260"/>
      <c r="AW29" s="260"/>
      <c r="AX29" s="260"/>
      <c r="AY29" s="260"/>
      <c r="AZ29" s="260"/>
      <c r="BA29" s="260"/>
      <c r="BB29" s="261"/>
      <c r="BC29" s="314">
        <f>BC30</f>
        <v>0</v>
      </c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6"/>
      <c r="BQ29" s="241" t="s">
        <v>44</v>
      </c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3"/>
      <c r="CH29" s="241">
        <v>1</v>
      </c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3"/>
      <c r="CY29" s="62" t="s">
        <v>203</v>
      </c>
      <c r="CZ29" s="62" t="s">
        <v>208</v>
      </c>
      <c r="DA29" s="63"/>
      <c r="DB29" s="62" t="s">
        <v>206</v>
      </c>
      <c r="DC29" s="62" t="s">
        <v>205</v>
      </c>
      <c r="DD29" s="63"/>
      <c r="DE29" s="61" t="s">
        <v>207</v>
      </c>
      <c r="DF29" s="62" t="s">
        <v>204</v>
      </c>
      <c r="DG29" s="63"/>
    </row>
    <row r="30" spans="1:111" ht="117" customHeight="1" x14ac:dyDescent="0.25">
      <c r="A30" s="20"/>
      <c r="B30" s="239" t="s">
        <v>96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47">
        <v>0</v>
      </c>
      <c r="AH30" s="248"/>
      <c r="AI30" s="248"/>
      <c r="AJ30" s="248"/>
      <c r="AK30" s="248"/>
      <c r="AL30" s="248"/>
      <c r="AM30" s="248"/>
      <c r="AN30" s="248"/>
      <c r="AO30" s="248"/>
      <c r="AP30" s="248"/>
      <c r="AQ30" s="249"/>
      <c r="AR30" s="247">
        <v>5.0000000000000001E-3</v>
      </c>
      <c r="AS30" s="248"/>
      <c r="AT30" s="248"/>
      <c r="AU30" s="248"/>
      <c r="AV30" s="248"/>
      <c r="AW30" s="248"/>
      <c r="AX30" s="248"/>
      <c r="AY30" s="248"/>
      <c r="AZ30" s="248"/>
      <c r="BA30" s="248"/>
      <c r="BB30" s="249"/>
      <c r="BC30" s="302">
        <f>AG30/AR30*100%</f>
        <v>0</v>
      </c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4"/>
      <c r="BQ30" s="241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3"/>
      <c r="CH30" s="241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3"/>
    </row>
    <row r="31" spans="1:111" ht="132.75" customHeight="1" x14ac:dyDescent="0.25">
      <c r="A31" s="20"/>
      <c r="B31" s="239" t="s">
        <v>95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44" t="s">
        <v>42</v>
      </c>
      <c r="AH31" s="245"/>
      <c r="AI31" s="245"/>
      <c r="AJ31" s="245"/>
      <c r="AK31" s="245"/>
      <c r="AL31" s="245"/>
      <c r="AM31" s="245"/>
      <c r="AN31" s="245"/>
      <c r="AO31" s="245"/>
      <c r="AP31" s="245"/>
      <c r="AQ31" s="246"/>
      <c r="AR31" s="244" t="s">
        <v>42</v>
      </c>
      <c r="AS31" s="245"/>
      <c r="AT31" s="245"/>
      <c r="AU31" s="245"/>
      <c r="AV31" s="245"/>
      <c r="AW31" s="245"/>
      <c r="AX31" s="245"/>
      <c r="AY31" s="245"/>
      <c r="AZ31" s="245"/>
      <c r="BA31" s="245"/>
      <c r="BB31" s="246"/>
      <c r="BC31" s="308" t="s">
        <v>42</v>
      </c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10"/>
      <c r="BQ31" s="253" t="s">
        <v>42</v>
      </c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5"/>
      <c r="CH31" s="262">
        <f>(CH33+CH34)/2</f>
        <v>1</v>
      </c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4"/>
    </row>
    <row r="32" spans="1:111" s="23" customFormat="1" x14ac:dyDescent="0.2">
      <c r="A32" s="24"/>
      <c r="B32" s="239" t="s">
        <v>47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59"/>
      <c r="AH32" s="260"/>
      <c r="AI32" s="260"/>
      <c r="AJ32" s="260"/>
      <c r="AK32" s="260"/>
      <c r="AL32" s="260"/>
      <c r="AM32" s="260"/>
      <c r="AN32" s="260"/>
      <c r="AO32" s="260"/>
      <c r="AP32" s="260"/>
      <c r="AQ32" s="261"/>
      <c r="AR32" s="259"/>
      <c r="AS32" s="260"/>
      <c r="AT32" s="260"/>
      <c r="AU32" s="260"/>
      <c r="AV32" s="260"/>
      <c r="AW32" s="260"/>
      <c r="AX32" s="260"/>
      <c r="AY32" s="260"/>
      <c r="AZ32" s="260"/>
      <c r="BA32" s="260"/>
      <c r="BB32" s="261"/>
      <c r="BC32" s="305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7"/>
      <c r="BQ32" s="241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3"/>
      <c r="CH32" s="241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3"/>
      <c r="CY32" s="63"/>
      <c r="CZ32" s="63"/>
      <c r="DA32" s="63"/>
      <c r="DB32" s="63"/>
      <c r="DC32" s="63"/>
      <c r="DD32" s="63"/>
      <c r="DE32" s="63"/>
      <c r="DF32" s="63"/>
      <c r="DG32" s="63"/>
    </row>
    <row r="33" spans="1:111" ht="103.5" customHeight="1" x14ac:dyDescent="0.25">
      <c r="A33" s="20"/>
      <c r="B33" s="239" t="s">
        <v>94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47">
        <v>1</v>
      </c>
      <c r="AH33" s="248"/>
      <c r="AI33" s="248"/>
      <c r="AJ33" s="248"/>
      <c r="AK33" s="248"/>
      <c r="AL33" s="248"/>
      <c r="AM33" s="248"/>
      <c r="AN33" s="248"/>
      <c r="AO33" s="248"/>
      <c r="AP33" s="248"/>
      <c r="AQ33" s="249"/>
      <c r="AR33" s="247">
        <v>2</v>
      </c>
      <c r="AS33" s="248"/>
      <c r="AT33" s="248"/>
      <c r="AU33" s="248"/>
      <c r="AV33" s="248"/>
      <c r="AW33" s="248"/>
      <c r="AX33" s="248"/>
      <c r="AY33" s="248"/>
      <c r="AZ33" s="248"/>
      <c r="BA33" s="248"/>
      <c r="BB33" s="249"/>
      <c r="BC33" s="302">
        <f>AG33/AR33</f>
        <v>0.5</v>
      </c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4"/>
      <c r="BQ33" s="241" t="s">
        <v>44</v>
      </c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3"/>
      <c r="CH33" s="241">
        <v>1</v>
      </c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3"/>
      <c r="CY33" s="62" t="s">
        <v>203</v>
      </c>
      <c r="CZ33" s="62" t="s">
        <v>208</v>
      </c>
      <c r="DA33" s="63"/>
      <c r="DB33" s="62" t="s">
        <v>206</v>
      </c>
      <c r="DC33" s="62" t="s">
        <v>205</v>
      </c>
      <c r="DD33" s="63"/>
      <c r="DE33" s="61" t="s">
        <v>207</v>
      </c>
      <c r="DF33" s="62" t="s">
        <v>204</v>
      </c>
    </row>
    <row r="34" spans="1:111" ht="261.75" customHeight="1" x14ac:dyDescent="0.25">
      <c r="A34" s="20"/>
      <c r="B34" s="239" t="s">
        <v>93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47">
        <v>1</v>
      </c>
      <c r="AH34" s="248"/>
      <c r="AI34" s="248"/>
      <c r="AJ34" s="248"/>
      <c r="AK34" s="248"/>
      <c r="AL34" s="248"/>
      <c r="AM34" s="248"/>
      <c r="AN34" s="248"/>
      <c r="AO34" s="248"/>
      <c r="AP34" s="248"/>
      <c r="AQ34" s="249"/>
      <c r="AR34" s="247">
        <v>2</v>
      </c>
      <c r="AS34" s="248"/>
      <c r="AT34" s="248"/>
      <c r="AU34" s="248"/>
      <c r="AV34" s="248"/>
      <c r="AW34" s="248"/>
      <c r="AX34" s="248"/>
      <c r="AY34" s="248"/>
      <c r="AZ34" s="248"/>
      <c r="BA34" s="248"/>
      <c r="BB34" s="249"/>
      <c r="BC34" s="302">
        <v>1</v>
      </c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4"/>
      <c r="BQ34" s="241" t="s">
        <v>51</v>
      </c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3"/>
      <c r="CH34" s="241">
        <v>1</v>
      </c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3"/>
      <c r="CY34" s="62" t="s">
        <v>203</v>
      </c>
      <c r="CZ34" s="62" t="s">
        <v>204</v>
      </c>
      <c r="DA34" s="63"/>
      <c r="DB34" s="62" t="s">
        <v>206</v>
      </c>
      <c r="DC34" s="62" t="s">
        <v>205</v>
      </c>
      <c r="DD34" s="63"/>
      <c r="DE34" s="61" t="s">
        <v>207</v>
      </c>
      <c r="DF34" s="62" t="s">
        <v>208</v>
      </c>
    </row>
    <row r="35" spans="1:111" ht="45" customHeight="1" x14ac:dyDescent="0.25">
      <c r="A35" s="20"/>
      <c r="B35" s="239" t="s">
        <v>92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44" t="s">
        <v>42</v>
      </c>
      <c r="AH35" s="245"/>
      <c r="AI35" s="245"/>
      <c r="AJ35" s="245"/>
      <c r="AK35" s="245"/>
      <c r="AL35" s="245"/>
      <c r="AM35" s="245"/>
      <c r="AN35" s="245"/>
      <c r="AO35" s="245"/>
      <c r="AP35" s="245"/>
      <c r="AQ35" s="246"/>
      <c r="AR35" s="244" t="s">
        <v>42</v>
      </c>
      <c r="AS35" s="245"/>
      <c r="AT35" s="245"/>
      <c r="AU35" s="245"/>
      <c r="AV35" s="245"/>
      <c r="AW35" s="245"/>
      <c r="AX35" s="245"/>
      <c r="AY35" s="245"/>
      <c r="AZ35" s="245"/>
      <c r="BA35" s="245"/>
      <c r="BB35" s="246"/>
      <c r="BC35" s="308" t="s">
        <v>42</v>
      </c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10"/>
      <c r="BQ35" s="253" t="s">
        <v>42</v>
      </c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5"/>
      <c r="CH35" s="289">
        <f>(CH13+CH14+CH22+CH29+CH31)/5</f>
        <v>1.5</v>
      </c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1"/>
      <c r="CY35" s="82">
        <f>CH35</f>
        <v>1.5</v>
      </c>
    </row>
    <row r="36" spans="1:111" s="22" customFormat="1" x14ac:dyDescent="0.25">
      <c r="CY36" s="67"/>
      <c r="CZ36" s="67"/>
      <c r="DA36" s="67"/>
      <c r="DB36" s="67"/>
      <c r="DC36" s="67"/>
      <c r="DD36" s="67"/>
      <c r="DE36" s="67"/>
      <c r="DF36" s="67"/>
      <c r="DG36" s="67"/>
    </row>
    <row r="37" spans="1:111" s="1" customFormat="1" ht="15.75" x14ac:dyDescent="0.25">
      <c r="A37" s="417" t="str">
        <f>Главная!B8</f>
        <v xml:space="preserve">Генеральный директор 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 t="str">
        <f>Главная!B9</f>
        <v>Сахратов Роман Фанисович</v>
      </c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65"/>
      <c r="CZ37" s="65"/>
      <c r="DA37" s="65"/>
      <c r="DB37" s="65"/>
      <c r="DC37" s="65"/>
      <c r="DD37" s="65"/>
      <c r="DE37" s="65"/>
      <c r="DF37" s="65"/>
      <c r="DG37" s="65"/>
    </row>
    <row r="38" spans="1:111" s="3" customFormat="1" ht="13.5" customHeight="1" x14ac:dyDescent="0.2">
      <c r="A38" s="144" t="s">
        <v>18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 t="s">
        <v>19</v>
      </c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 t="s">
        <v>20</v>
      </c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68"/>
      <c r="CZ38" s="68"/>
      <c r="DA38" s="68"/>
      <c r="DB38" s="68"/>
      <c r="DC38" s="68"/>
      <c r="DD38" s="68"/>
      <c r="DE38" s="68"/>
      <c r="DF38" s="68"/>
      <c r="DG38" s="68"/>
    </row>
    <row r="39" spans="1:11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111" ht="9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111" s="7" customFormat="1" ht="27.75" customHeight="1" x14ac:dyDescent="0.2">
      <c r="A41" s="216" t="s">
        <v>91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45"/>
      <c r="CZ41" s="45"/>
      <c r="DA41" s="45"/>
      <c r="DB41" s="45"/>
      <c r="DC41" s="45"/>
      <c r="DD41" s="45"/>
      <c r="DE41" s="45"/>
      <c r="DF41" s="45"/>
      <c r="DG41" s="45"/>
    </row>
    <row r="42" spans="1:111" ht="3" customHeight="1" x14ac:dyDescent="0.25"/>
    <row r="44" spans="1:111" ht="23.25" x14ac:dyDescent="0.25">
      <c r="A44" s="288" t="s">
        <v>217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</row>
    <row r="45" spans="1:111" ht="103.5" customHeight="1" x14ac:dyDescent="0.25">
      <c r="A45" s="287" t="s">
        <v>216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</row>
  </sheetData>
  <mergeCells count="165">
    <mergeCell ref="A44:CW44"/>
    <mergeCell ref="A45:CW45"/>
    <mergeCell ref="A41:CX41"/>
    <mergeCell ref="A37:AK37"/>
    <mergeCell ref="AL37:BV37"/>
    <mergeCell ref="BW37:CX37"/>
    <mergeCell ref="BW38:CX38"/>
    <mergeCell ref="A38:AK38"/>
    <mergeCell ref="AL38:BV38"/>
    <mergeCell ref="B34:AF34"/>
    <mergeCell ref="B35:AF35"/>
    <mergeCell ref="BQ34:CG34"/>
    <mergeCell ref="CH34:CX34"/>
    <mergeCell ref="AG35:AQ35"/>
    <mergeCell ref="AR35:BB35"/>
    <mergeCell ref="BC35:BP35"/>
    <mergeCell ref="BQ35:CG35"/>
    <mergeCell ref="CH35:CX35"/>
    <mergeCell ref="AG34:AQ34"/>
    <mergeCell ref="AR34:BB34"/>
    <mergeCell ref="BC34:BP34"/>
    <mergeCell ref="BQ32:CG32"/>
    <mergeCell ref="CH32:CX32"/>
    <mergeCell ref="AG33:AQ33"/>
    <mergeCell ref="AR33:BB33"/>
    <mergeCell ref="BC33:BP33"/>
    <mergeCell ref="BQ33:CG33"/>
    <mergeCell ref="CH33:CX33"/>
    <mergeCell ref="B32:AF32"/>
    <mergeCell ref="AG32:AQ32"/>
    <mergeCell ref="AR32:BB32"/>
    <mergeCell ref="BC32:BP32"/>
    <mergeCell ref="B33:AF33"/>
    <mergeCell ref="BQ31:CG31"/>
    <mergeCell ref="CH31:CX31"/>
    <mergeCell ref="BQ30:CG30"/>
    <mergeCell ref="CH30:CX30"/>
    <mergeCell ref="B30:AF30"/>
    <mergeCell ref="AG30:AQ30"/>
    <mergeCell ref="B31:AF31"/>
    <mergeCell ref="AG31:AQ31"/>
    <mergeCell ref="AR31:BB31"/>
    <mergeCell ref="BC31:BP31"/>
    <mergeCell ref="AR30:BB30"/>
    <mergeCell ref="BC30:BP30"/>
    <mergeCell ref="B29:AF29"/>
    <mergeCell ref="AG29:AQ29"/>
    <mergeCell ref="AR29:BB29"/>
    <mergeCell ref="BC29:BP29"/>
    <mergeCell ref="B26:AF26"/>
    <mergeCell ref="AG26:AQ26"/>
    <mergeCell ref="B14:AF14"/>
    <mergeCell ref="BQ27:CG27"/>
    <mergeCell ref="CH27:CX27"/>
    <mergeCell ref="BQ28:CG28"/>
    <mergeCell ref="CH28:CX28"/>
    <mergeCell ref="BQ29:CG29"/>
    <mergeCell ref="CH29:CX29"/>
    <mergeCell ref="AR27:BB27"/>
    <mergeCell ref="BC27:BP27"/>
    <mergeCell ref="B28:AF28"/>
    <mergeCell ref="AG28:AQ28"/>
    <mergeCell ref="AR28:BB28"/>
    <mergeCell ref="BC28:BP28"/>
    <mergeCell ref="B27:AF27"/>
    <mergeCell ref="AG27:AQ27"/>
    <mergeCell ref="AR26:BB26"/>
    <mergeCell ref="BC26:BP26"/>
    <mergeCell ref="CH21:CX21"/>
    <mergeCell ref="BQ26:CG26"/>
    <mergeCell ref="BQ15:CG15"/>
    <mergeCell ref="BQ19:CG19"/>
    <mergeCell ref="CH15:CX15"/>
    <mergeCell ref="BC17:BP17"/>
    <mergeCell ref="CH26:CX26"/>
    <mergeCell ref="BQ24:CG24"/>
    <mergeCell ref="CH24:CX24"/>
    <mergeCell ref="BC14:BP14"/>
    <mergeCell ref="BC15:BP15"/>
    <mergeCell ref="CH25:CX25"/>
    <mergeCell ref="BQ16:CG16"/>
    <mergeCell ref="CH16:CX16"/>
    <mergeCell ref="BC19:BP19"/>
    <mergeCell ref="B25:AF25"/>
    <mergeCell ref="AG25:AQ25"/>
    <mergeCell ref="AR25:BB25"/>
    <mergeCell ref="BC25:BP25"/>
    <mergeCell ref="BQ10:CG11"/>
    <mergeCell ref="AG10:BB10"/>
    <mergeCell ref="BC10:BP11"/>
    <mergeCell ref="AG11:AQ11"/>
    <mergeCell ref="AR11:BB11"/>
    <mergeCell ref="AG14:AQ14"/>
    <mergeCell ref="AR14:BB14"/>
    <mergeCell ref="B17:AF17"/>
    <mergeCell ref="AG17:AQ17"/>
    <mergeCell ref="AR17:BB17"/>
    <mergeCell ref="B23:AF23"/>
    <mergeCell ref="AG23:AQ23"/>
    <mergeCell ref="AR23:BB23"/>
    <mergeCell ref="AR20:BB20"/>
    <mergeCell ref="BQ25:CG25"/>
    <mergeCell ref="BQ13:CG13"/>
    <mergeCell ref="B24:AF24"/>
    <mergeCell ref="AG24:AQ24"/>
    <mergeCell ref="B13:AF13"/>
    <mergeCell ref="AG13:AQ13"/>
    <mergeCell ref="AR24:BB24"/>
    <mergeCell ref="BC24:BP24"/>
    <mergeCell ref="CH19:CX19"/>
    <mergeCell ref="BQ18:CG18"/>
    <mergeCell ref="AG21:AQ21"/>
    <mergeCell ref="AR21:BB21"/>
    <mergeCell ref="BC21:BP21"/>
    <mergeCell ref="BC20:BP20"/>
    <mergeCell ref="BQ20:CG20"/>
    <mergeCell ref="CH20:CX20"/>
    <mergeCell ref="AG20:AQ20"/>
    <mergeCell ref="AG18:AQ18"/>
    <mergeCell ref="AG19:AQ19"/>
    <mergeCell ref="AR19:BB19"/>
    <mergeCell ref="AR18:BB18"/>
    <mergeCell ref="A1:CX1"/>
    <mergeCell ref="A2:CX2"/>
    <mergeCell ref="A5:CX5"/>
    <mergeCell ref="A10:AF11"/>
    <mergeCell ref="AG22:AQ22"/>
    <mergeCell ref="AR22:BB22"/>
    <mergeCell ref="BC22:BP22"/>
    <mergeCell ref="BQ22:CG22"/>
    <mergeCell ref="CH22:CX22"/>
    <mergeCell ref="I7:CP7"/>
    <mergeCell ref="I8:CP8"/>
    <mergeCell ref="BQ17:CG17"/>
    <mergeCell ref="CH17:CX17"/>
    <mergeCell ref="B16:AF16"/>
    <mergeCell ref="AG16:AQ16"/>
    <mergeCell ref="AR16:BB16"/>
    <mergeCell ref="BC16:BP16"/>
    <mergeCell ref="AR13:BB13"/>
    <mergeCell ref="BC13:BP13"/>
    <mergeCell ref="CH13:CX13"/>
    <mergeCell ref="CH10:CX11"/>
    <mergeCell ref="BC12:BP12"/>
    <mergeCell ref="BQ12:CG12"/>
    <mergeCell ref="CH12:CX12"/>
    <mergeCell ref="A12:AF12"/>
    <mergeCell ref="AG12:AQ12"/>
    <mergeCell ref="AR12:BB12"/>
    <mergeCell ref="AG15:AQ15"/>
    <mergeCell ref="B22:AF22"/>
    <mergeCell ref="CH18:CX18"/>
    <mergeCell ref="BC18:BP18"/>
    <mergeCell ref="BQ21:CG21"/>
    <mergeCell ref="BC23:BP23"/>
    <mergeCell ref="BQ23:CG23"/>
    <mergeCell ref="CH23:CX23"/>
    <mergeCell ref="CH14:CX14"/>
    <mergeCell ref="BQ14:CG14"/>
    <mergeCell ref="B20:AF20"/>
    <mergeCell ref="B21:AF21"/>
    <mergeCell ref="B15:AF15"/>
    <mergeCell ref="B19:AF19"/>
    <mergeCell ref="B18:AF18"/>
    <mergeCell ref="AR15:BB15"/>
  </mergeCells>
  <pageMargins left="0.98425196850393704" right="0.59055118110236227" top="0.59055118110236227" bottom="0.39370078740157483" header="0.1968503937007874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24</vt:i4>
      </vt:variant>
    </vt:vector>
  </HeadingPairs>
  <TitlesOfParts>
    <vt:vector size="46" baseType="lpstr">
      <vt:lpstr>Главная</vt:lpstr>
      <vt:lpstr>Ф 1.1</vt:lpstr>
      <vt:lpstr>Ф 1.2</vt:lpstr>
      <vt:lpstr>Ф1.3</vt:lpstr>
      <vt:lpstr>Ф 1.5</vt:lpstr>
      <vt:lpstr>Ф1.9</vt:lpstr>
      <vt:lpstr>Ф 2.1</vt:lpstr>
      <vt:lpstr>Ф 2.2</vt:lpstr>
      <vt:lpstr>Ф 2.3</vt:lpstr>
      <vt:lpstr>Ф 2.4</vt:lpstr>
      <vt:lpstr>Ф 3.1</vt:lpstr>
      <vt:lpstr>Ф 3.2</vt:lpstr>
      <vt:lpstr>Ф 3.3</vt:lpstr>
      <vt:lpstr>Ф 4.1 (2)</vt:lpstr>
      <vt:lpstr>Кач1</vt:lpstr>
      <vt:lpstr>Кач2</vt:lpstr>
      <vt:lpstr>Ф 4.2</vt:lpstr>
      <vt:lpstr>Ф 5.1</vt:lpstr>
      <vt:lpstr>Ф 8.1</vt:lpstr>
      <vt:lpstr>Ф8.1.1</vt:lpstr>
      <vt:lpstr>Ф 8.1.1</vt:lpstr>
      <vt:lpstr>ф 8.2</vt:lpstr>
      <vt:lpstr>Ф8.1.1!_ftn1</vt:lpstr>
      <vt:lpstr>Ф8.1.1!_ftnref1</vt:lpstr>
      <vt:lpstr>Ф8.1.1!_Toc472327096</vt:lpstr>
      <vt:lpstr>'Ф 2.1'!Заголовки_для_печати</vt:lpstr>
      <vt:lpstr>'Ф 2.2'!Заголовки_для_печати</vt:lpstr>
      <vt:lpstr>'Ф 2.3'!Заголовки_для_печати</vt:lpstr>
      <vt:lpstr>'Ф 4.1 (2)'!Заголовки_для_печати</vt:lpstr>
      <vt:lpstr>'Ф 1.1'!Область_печати</vt:lpstr>
      <vt:lpstr>'Ф 1.2'!Область_печати</vt:lpstr>
      <vt:lpstr>'Ф 1.5'!Область_печати</vt:lpstr>
      <vt:lpstr>'Ф 2.1'!Область_печати</vt:lpstr>
      <vt:lpstr>'Ф 2.2'!Область_печати</vt:lpstr>
      <vt:lpstr>'Ф 2.3'!Область_печати</vt:lpstr>
      <vt:lpstr>'Ф 2.4'!Область_печати</vt:lpstr>
      <vt:lpstr>'Ф 3.1'!Область_печати</vt:lpstr>
      <vt:lpstr>'Ф 3.2'!Область_печати</vt:lpstr>
      <vt:lpstr>'Ф 3.3'!Область_печати</vt:lpstr>
      <vt:lpstr>'Ф 4.1 (2)'!Область_печати</vt:lpstr>
      <vt:lpstr>'Ф 4.2'!Область_печати</vt:lpstr>
      <vt:lpstr>'Ф 5.1'!Область_печати</vt:lpstr>
      <vt:lpstr>'Ф 8.1'!Область_печати</vt:lpstr>
      <vt:lpstr>'ф 8.2'!Область_печати</vt:lpstr>
      <vt:lpstr>Ф1.3!Область_печати</vt:lpstr>
      <vt:lpstr>Ф1.9!Область_печати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Hewlett-Packard Company</cp:lastModifiedBy>
  <cp:lastPrinted>2019-03-20T04:55:26Z</cp:lastPrinted>
  <dcterms:created xsi:type="dcterms:W3CDTF">2011-01-11T10:25:48Z</dcterms:created>
  <dcterms:modified xsi:type="dcterms:W3CDTF">2019-03-20T04:56:40Z</dcterms:modified>
</cp:coreProperties>
</file>